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cv\Documents\"/>
    </mc:Choice>
  </mc:AlternateContent>
  <bookViews>
    <workbookView xWindow="1275" yWindow="105" windowWidth="5955" windowHeight="6525" firstSheet="3" activeTab="3"/>
  </bookViews>
  <sheets>
    <sheet name="Tabel 1 - Sml. 1.kv. 2.kv." sheetId="38" state="hidden" r:id="rId1"/>
    <sheet name="Tabel 2 Fordelt på udvalg" sheetId="36" state="hidden" r:id="rId2"/>
    <sheet name="Tabel 3 Fordelt på udgifter" sheetId="35" state="hidden" r:id="rId3"/>
    <sheet name="B &amp; L" sheetId="31" r:id="rId4"/>
  </sheets>
  <definedNames>
    <definedName name="_xlnm.Print_Area" localSheetId="3">'B &amp; L'!$A$1:$F$55</definedName>
    <definedName name="_xlnm.Print_Titles" localSheetId="3">'B &amp; L'!$1:$3</definedName>
  </definedNames>
  <calcPr calcId="152511"/>
</workbook>
</file>

<file path=xl/calcChain.xml><?xml version="1.0" encoding="utf-8"?>
<calcChain xmlns="http://schemas.openxmlformats.org/spreadsheetml/2006/main">
  <c r="B60" i="31" l="1"/>
  <c r="D30" i="31" l="1"/>
  <c r="E30" i="31" s="1"/>
  <c r="D43" i="31" l="1"/>
  <c r="D39" i="31"/>
  <c r="E39" i="31" l="1"/>
  <c r="D41" i="31"/>
  <c r="E47" i="31"/>
  <c r="E45" i="31"/>
  <c r="B5" i="31" l="1"/>
  <c r="D5" i="31" s="1"/>
  <c r="B43" i="31"/>
  <c r="E43" i="31" s="1"/>
  <c r="B19" i="31" l="1"/>
  <c r="F27" i="31" l="1"/>
  <c r="E27" i="31"/>
  <c r="E26" i="31" s="1"/>
  <c r="B22" i="31" l="1"/>
  <c r="F13" i="35" l="1"/>
  <c r="F12" i="35"/>
  <c r="C4" i="38"/>
  <c r="C5" i="38"/>
  <c r="C6" i="38"/>
  <c r="C7" i="38"/>
  <c r="C8" i="38"/>
  <c r="C3" i="38"/>
  <c r="E5" i="35" l="1"/>
  <c r="E5" i="31" l="1"/>
  <c r="F47" i="31" l="1"/>
  <c r="F5" i="31" l="1"/>
  <c r="F23" i="31"/>
  <c r="F30" i="31" l="1"/>
  <c r="E14" i="31" l="1"/>
  <c r="E9" i="36" l="1"/>
  <c r="D9" i="36"/>
  <c r="C9" i="36"/>
  <c r="B9" i="36"/>
  <c r="B5" i="35" l="1"/>
  <c r="B8" i="35"/>
  <c r="B6" i="35"/>
  <c r="D5" i="35"/>
  <c r="F5" i="35" s="1"/>
  <c r="B9" i="35" l="1"/>
  <c r="D7" i="36" l="1"/>
  <c r="C7" i="36"/>
  <c r="B7" i="36"/>
  <c r="E7" i="36" l="1"/>
  <c r="F7" i="36"/>
  <c r="C4" i="36"/>
  <c r="C5" i="36"/>
  <c r="B4" i="36" l="1"/>
  <c r="B5" i="36"/>
  <c r="E8" i="35"/>
  <c r="D8" i="35" s="1"/>
  <c r="F8" i="35" s="1"/>
  <c r="E6" i="35"/>
  <c r="D4" i="36"/>
  <c r="C22" i="31"/>
  <c r="D22" i="31"/>
  <c r="C43" i="31"/>
  <c r="F41" i="31"/>
  <c r="E41" i="31"/>
  <c r="E38" i="31" s="1"/>
  <c r="E53" i="31" s="1"/>
  <c r="C39" i="31"/>
  <c r="F39" i="31" s="1"/>
  <c r="B26" i="31"/>
  <c r="C26" i="31"/>
  <c r="F22" i="31"/>
  <c r="E23" i="31"/>
  <c r="E22" i="31" s="1"/>
  <c r="F19" i="31"/>
  <c r="E19" i="31"/>
  <c r="F14" i="31"/>
  <c r="D4" i="31"/>
  <c r="C4" i="31"/>
  <c r="B4" i="31"/>
  <c r="D6" i="35" l="1"/>
  <c r="F6" i="35" s="1"/>
  <c r="E4" i="35"/>
  <c r="D4" i="35" s="1"/>
  <c r="F9" i="36"/>
  <c r="D5" i="36"/>
  <c r="F4" i="36"/>
  <c r="E5" i="36"/>
  <c r="F5" i="36"/>
  <c r="F43" i="31"/>
  <c r="E4" i="31"/>
  <c r="F26" i="31"/>
  <c r="B38" i="31"/>
  <c r="C38" i="31"/>
  <c r="F4" i="31"/>
  <c r="D26" i="31"/>
  <c r="E54" i="31" l="1"/>
  <c r="E55" i="31"/>
  <c r="E4" i="36"/>
  <c r="C55" i="31"/>
  <c r="B59" i="31" s="1"/>
  <c r="B55" i="31"/>
  <c r="F6" i="36" l="1"/>
  <c r="E6" i="36"/>
  <c r="B6" i="36"/>
  <c r="C6" i="36"/>
  <c r="C8" i="36"/>
  <c r="B8" i="36"/>
  <c r="B10" i="36" l="1"/>
  <c r="C10" i="36"/>
  <c r="D8" i="36"/>
  <c r="D10" i="36" s="1"/>
  <c r="E8" i="36" l="1"/>
  <c r="E10" i="36" s="1"/>
  <c r="B9" i="38"/>
  <c r="F8" i="36" l="1"/>
  <c r="F10" i="36" s="1"/>
  <c r="C9" i="38"/>
  <c r="E9" i="35"/>
  <c r="C4" i="35"/>
  <c r="C9" i="35" l="1"/>
  <c r="F4" i="35"/>
  <c r="D9" i="35"/>
  <c r="E21" i="35"/>
  <c r="F9" i="35" l="1"/>
  <c r="F21" i="35" s="1"/>
  <c r="D6" i="36"/>
  <c r="D7" i="35"/>
  <c r="F7" i="35" s="1"/>
  <c r="F45" i="31"/>
  <c r="F38" i="31" s="1"/>
  <c r="F53" i="31" s="1"/>
  <c r="E7" i="35" l="1"/>
  <c r="F55" i="31"/>
  <c r="D38" i="31"/>
  <c r="D55" i="31" s="1"/>
</calcChain>
</file>

<file path=xl/sharedStrings.xml><?xml version="1.0" encoding="utf-8"?>
<sst xmlns="http://schemas.openxmlformats.org/spreadsheetml/2006/main" count="102" uniqueCount="81">
  <si>
    <t>I alt</t>
  </si>
  <si>
    <t>Renter og grarantiprovision</t>
  </si>
  <si>
    <t>Det skrå skatteloft</t>
  </si>
  <si>
    <t>Grundskyld</t>
  </si>
  <si>
    <t>Dækningsafgift af offentlige ejendomme</t>
  </si>
  <si>
    <t>Afdrag på lån</t>
  </si>
  <si>
    <t>Forventet regnskabs-resultat 2018</t>
  </si>
  <si>
    <t>Samlede merindtægter/mindre udgifter</t>
  </si>
  <si>
    <t>Udvalget for Børn og Læring</t>
  </si>
  <si>
    <t>I alt netto drift</t>
  </si>
  <si>
    <t>Budgetopfølgning pr. 31. marts 2018 - DRIFT (beløb i mio. kr.)</t>
  </si>
  <si>
    <t>Samlede merudgifter/mindre indtægter</t>
  </si>
  <si>
    <t>Sundhedsområdet</t>
  </si>
  <si>
    <t>Skoleområdet</t>
  </si>
  <si>
    <t>Ungdomsuddannelser</t>
  </si>
  <si>
    <t>Folkeoplysning</t>
  </si>
  <si>
    <t>Dagtilbud</t>
  </si>
  <si>
    <t>Dagpleje</t>
  </si>
  <si>
    <t>Tilbud til børn og unge med særlige behov mv.</t>
  </si>
  <si>
    <t>Forebyggende foranstaltninger</t>
  </si>
  <si>
    <t>Plejefamilier</t>
  </si>
  <si>
    <t>Central refusion</t>
  </si>
  <si>
    <t>Kontante ydelser</t>
  </si>
  <si>
    <t>Døgninstitutioner og opholdssteder</t>
  </si>
  <si>
    <t>Daginstitutioner</t>
  </si>
  <si>
    <t>Ældreboliger</t>
  </si>
  <si>
    <t>Korrigeret budget
ekskl. budget-overførsler</t>
  </si>
  <si>
    <t>Budget- overførsler fra 2017 til 2018</t>
  </si>
  <si>
    <t>(Ekskl. Overførsler)</t>
  </si>
  <si>
    <t>(Inkl. overførsler)</t>
  </si>
  <si>
    <t>Færre elever på efterskoler svarende til en mindreudgift på 2,1 mio kr.</t>
  </si>
  <si>
    <t xml:space="preserve">Øgede udgifter til elevbefordring på 0,4 mio. kr. især på grund af flere elever i specialklasser. </t>
  </si>
  <si>
    <t>Sundhedsudgifter (tandpleje og sundhedspleje)</t>
  </si>
  <si>
    <t>Folkeskolen (skoler, SFO, PPR og befordring)</t>
  </si>
  <si>
    <t>(Ekskl. overførsler)</t>
  </si>
  <si>
    <t>Forventet afvigelse 
(- = mindreforbrug)</t>
  </si>
  <si>
    <t>Forventet afvigelse   
(- = mindreforbrug)</t>
  </si>
  <si>
    <t>Efterreguleringer for 2017 og midtvejsregulering for 2018 vedrørende beskæftigelsestilskud</t>
  </si>
  <si>
    <t>Total:</t>
  </si>
  <si>
    <t>Overførsel til 2019    i alt</t>
  </si>
  <si>
    <t>Tilføres kommunekassen  i alt</t>
  </si>
  <si>
    <t>Serviceudgifter</t>
  </si>
  <si>
    <t>Overførselsudgifter og forsikrede ledige</t>
  </si>
  <si>
    <t>Medfinansiering</t>
  </si>
  <si>
    <t>Refusion dyre enkeltsager</t>
  </si>
  <si>
    <t>Anm.: Korrigeret budget er lig med oprindeligt vedtaget budget 2018, da der ikke er givet tillægsbevillinger</t>
  </si>
  <si>
    <t>Drift fordelt på udvalg: (mio. kr.)</t>
  </si>
  <si>
    <t>Økonomi og Erhverv</t>
  </si>
  <si>
    <t>Plan og Teknik</t>
  </si>
  <si>
    <t>Børn og Læring</t>
  </si>
  <si>
    <t>Kultur og Fritid</t>
  </si>
  <si>
    <t>Social og Sundhed</t>
  </si>
  <si>
    <t>Arbejdsmarked og Integration</t>
  </si>
  <si>
    <t>Drift fordelt på udgifter               (mio. kr.)</t>
  </si>
  <si>
    <t>Startpakkemidler til flygtningebørn i dagtilbud - mindreudgift</t>
  </si>
  <si>
    <t>Der forventes et merforbrug på 1,3 mio. kr. idet der er flere børn i private pasningsordningen og i kommunale vuggestuer end budgetteret</t>
  </si>
  <si>
    <t>Mellemkommunale betalinger - indtægt fra andre kommuner budgetteret for højt.</t>
  </si>
  <si>
    <t>Leje af lokaler på Campus til 10iCampus - ingen udgift i 2018 og fremover, mindreudgift 0,4 mio. kr.</t>
  </si>
  <si>
    <r>
      <t xml:space="preserve">Midtvejsregulering af tilskud og udligning mv. 
</t>
    </r>
    <r>
      <rPr>
        <i/>
        <sz val="10"/>
        <rFont val="Verdana"/>
        <family val="2"/>
      </rPr>
      <t xml:space="preserve">(jf. Økonomiaftalen for 2019). </t>
    </r>
  </si>
  <si>
    <t>Efterregulering for 2017 af den kommunale medfinansiering</t>
  </si>
  <si>
    <t>1. kvartal</t>
  </si>
  <si>
    <t>2. kvartal</t>
  </si>
  <si>
    <t>Forventet afvigelse ekskl. overførsler 
(- = mindreforbrug)</t>
  </si>
  <si>
    <t>Budgetopfølgning pr. 31. august 2018 - DRIFT (beløb i mio. kr.)</t>
  </si>
  <si>
    <t xml:space="preserve">Der forventes, at der bruges 0,4 mio. kr. af budgetoverførslerne fra tidligere år vedr. sundhedsplejen. Der overføres 0,6 mio. kr. til 2019. Tandplejen forventer af afvikle underskud på 0,3 mio. kr. fra tidl. År. </t>
  </si>
  <si>
    <t>Inklusions- og handicappulje forventet merforbrug</t>
  </si>
  <si>
    <t>Særlig tilrettelagt ungdomsuddannelse, færre udgifter til kørsel end oprindelig budgetteret, samt færre elever pr. 1.8.2018 end budgetteret.</t>
  </si>
  <si>
    <t>Det forventes, at der overføres yderligere 0,3 mio. kr. til 2019</t>
  </si>
  <si>
    <t>Det forventes, at der overføres yderligere 0,5 mio. kr. vedr. dagplejen. Desuden udlignes overført underskud fra regulering af friplads for tidligere år på 0,2 mio. kr.</t>
  </si>
  <si>
    <t>Friplads- og søskendetilskud i SFO - mindreudgift</t>
  </si>
  <si>
    <t xml:space="preserve">Demografi SFO fra sidste skoleår på 0,4 mio. kr. og indeværende skoleår på 0,1 mio. kr. </t>
  </si>
  <si>
    <t xml:space="preserve">Af mindreforbruget i 2018 foreslåes 3 mio. kr. tilført kassebeholdningen. Overførslens til 2019 forventes anvendt til nedbringelse af venteliste samt igangsætning af flere gruppeindsatser i 2019. </t>
  </si>
  <si>
    <t>Det forventes, at der bruges 5,2 mio. kr. af overførte midler bl.a. på skoleområdet til udviklingstiltag, flere elever i specialklasser. Desuden forventes enkelte skoler at nedbringe underskud fra tidligere år.</t>
  </si>
  <si>
    <t>Det forventes, at der overføres yderligere 0,2 mio. kr. til 2019</t>
  </si>
  <si>
    <t>Det forventes, at der overføres yderligere 1,6 mio. kr. i forhold til 2017.</t>
  </si>
  <si>
    <t>Det forventes, at der bruges 1,2 mio. kr. af overførslerne fra tidligere år til udviklingstiltag.</t>
  </si>
  <si>
    <t>De 0,9 mio. kr. fra særlig tilrettelagt ungdomsuddannelse forventes tilført kassen.</t>
  </si>
  <si>
    <t>Merforbruget på dagtilbudsområdet på 1,9 mio. kr. forventes finansieret af mindreforbruget på øvrige områder indenfor udvalget</t>
  </si>
  <si>
    <t>Samlet set forventes et merforbrug på 2,1 mio. kr. Der forbruges 5,2 mio. kr. af overførslerne, og det foreslås at mindreforbruget på 3,1 mio. kr. tilføres kassebeholdningen</t>
  </si>
  <si>
    <t>Der forventes et mindreforbrug på 2,5 mio. kr. i forhold til korrigeret budget uden overførsler fra tidligere år.</t>
  </si>
  <si>
    <t>Det forventes, at der kan tilføres kassebeholdningen i alt 5,1  mio. kr. ved næste budgetopfølgning.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</si>
</sst>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37" x14ac:knownFonts="1">
    <font>
      <sz val="10"/>
      <name val="Arial"/>
    </font>
    <font>
      <sz val="10"/>
      <name val="Arial"/>
      <family val="2"/>
    </font>
    <font>
      <b/>
      <sz val="12"/>
      <name val="Arial"/>
      <family val="2"/>
    </font>
    <font>
      <sz val="12"/>
      <name val="Arial"/>
      <family val="2"/>
    </font>
    <font>
      <sz val="11"/>
      <name val="Arial"/>
      <family val="2"/>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8"/>
      <color theme="3"/>
      <name val="Cambria"/>
      <family val="2"/>
      <scheme val="major"/>
    </font>
    <font>
      <b/>
      <sz val="11"/>
      <color theme="1"/>
      <name val="Calibri"/>
      <family val="2"/>
      <scheme val="minor"/>
    </font>
    <font>
      <sz val="11"/>
      <color rgb="FF9C0006"/>
      <name val="Calibri"/>
      <family val="2"/>
      <scheme val="minor"/>
    </font>
    <font>
      <b/>
      <sz val="11"/>
      <name val="Arial"/>
      <family val="2"/>
    </font>
    <font>
      <b/>
      <i/>
      <sz val="11"/>
      <name val="Arial"/>
      <family val="2"/>
    </font>
    <font>
      <b/>
      <sz val="14"/>
      <color theme="0"/>
      <name val="Arial"/>
      <family val="2"/>
    </font>
    <font>
      <b/>
      <sz val="10"/>
      <color theme="0"/>
      <name val="Arial"/>
      <family val="2"/>
    </font>
    <font>
      <b/>
      <sz val="11"/>
      <color theme="1"/>
      <name val="Arial"/>
      <family val="2"/>
    </font>
    <font>
      <i/>
      <sz val="11"/>
      <name val="Arial"/>
      <family val="2"/>
    </font>
    <font>
      <sz val="10"/>
      <name val="Verdana"/>
      <family val="2"/>
    </font>
    <font>
      <b/>
      <sz val="10"/>
      <name val="Arial"/>
      <family val="2"/>
    </font>
    <font>
      <b/>
      <sz val="9"/>
      <color theme="0"/>
      <name val="Verdana"/>
      <family val="2"/>
    </font>
    <font>
      <i/>
      <sz val="8"/>
      <name val="Verdana"/>
      <family val="2"/>
    </font>
    <font>
      <b/>
      <sz val="10"/>
      <color theme="0"/>
      <name val="Verdana"/>
      <family val="2"/>
    </font>
    <font>
      <b/>
      <sz val="10"/>
      <name val="Verdana"/>
      <family val="2"/>
    </font>
    <font>
      <b/>
      <sz val="11"/>
      <color theme="0"/>
      <name val="Verdana"/>
      <family val="2"/>
    </font>
    <font>
      <i/>
      <sz val="10"/>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D9E2F3"/>
        <bgColor indexed="64"/>
      </patternFill>
    </fill>
    <fill>
      <patternFill patternType="solid">
        <fgColor rgb="FF004165"/>
        <bgColor indexed="64"/>
      </patternFill>
    </fill>
    <fill>
      <patternFill patternType="solid">
        <fgColor theme="3" tint="0.59999389629810485"/>
        <bgColor indexed="64"/>
      </patternFill>
    </fill>
    <fill>
      <patternFill patternType="solid">
        <fgColor theme="0"/>
        <bgColor indexed="64"/>
      </patternFill>
    </fill>
  </fills>
  <borders count="5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ck">
        <color indexed="64"/>
      </right>
      <top/>
      <bottom style="thin">
        <color theme="4" tint="0.59999389629810485"/>
      </bottom>
      <diagonal/>
    </border>
    <border>
      <left style="thin">
        <color indexed="64"/>
      </left>
      <right style="thin">
        <color indexed="64"/>
      </right>
      <top/>
      <bottom style="thin">
        <color theme="4" tint="0.59999389629810485"/>
      </bottom>
      <diagonal/>
    </border>
    <border>
      <left style="thin">
        <color indexed="64"/>
      </left>
      <right/>
      <top/>
      <bottom style="thin">
        <color theme="4" tint="0.59999389629810485"/>
      </bottom>
      <diagonal/>
    </border>
    <border>
      <left style="thin">
        <color indexed="64"/>
      </left>
      <right style="thin">
        <color indexed="64"/>
      </right>
      <top style="thin">
        <color theme="4" tint="0.59999389629810485"/>
      </top>
      <bottom style="thin">
        <color theme="4" tint="0.59999389629810485"/>
      </bottom>
      <diagonal/>
    </border>
    <border>
      <left style="thin">
        <color indexed="64"/>
      </left>
      <right/>
      <top style="thin">
        <color theme="4" tint="0.59999389629810485"/>
      </top>
      <bottom style="thin">
        <color theme="4" tint="0.59999389629810485"/>
      </bottom>
      <diagonal/>
    </border>
    <border>
      <left style="thick">
        <color indexed="64"/>
      </left>
      <right style="thick">
        <color indexed="64"/>
      </right>
      <top style="thin">
        <color theme="4" tint="0.59999389629810485"/>
      </top>
      <bottom style="thin">
        <color theme="4" tint="0.59999389629810485"/>
      </bottom>
      <diagonal/>
    </border>
    <border>
      <left/>
      <right style="thin">
        <color indexed="64"/>
      </right>
      <top style="thin">
        <color theme="4" tint="0.59999389629810485"/>
      </top>
      <bottom style="thin">
        <color theme="4" tint="0.59999389629810485"/>
      </bottom>
      <diagonal/>
    </border>
    <border>
      <left/>
      <right style="thin">
        <color indexed="64"/>
      </right>
      <top/>
      <bottom style="thin">
        <color theme="4" tint="0.59999389629810485"/>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s>
  <cellStyleXfs count="6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6" fillId="20" borderId="11" applyNumberFormat="0" applyFont="0" applyAlignment="0" applyProtection="0"/>
    <xf numFmtId="0" fontId="9" fillId="21" borderId="12" applyNumberFormat="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0" fillId="0" borderId="0" applyNumberFormat="0" applyFill="0" applyBorder="0" applyAlignment="0" applyProtection="0"/>
    <xf numFmtId="0" fontId="11" fillId="28" borderId="0" applyNumberFormat="0" applyBorder="0" applyAlignment="0" applyProtection="0"/>
    <xf numFmtId="0" fontId="12" fillId="29" borderId="12" applyNumberFormat="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30" borderId="13" applyNumberFormat="0" applyAlignment="0" applyProtection="0"/>
    <xf numFmtId="0" fontId="14" fillId="31" borderId="0" applyNumberFormat="0" applyBorder="0" applyAlignment="0" applyProtection="0"/>
    <xf numFmtId="0" fontId="1" fillId="0" borderId="0"/>
    <xf numFmtId="0" fontId="6" fillId="0" borderId="0"/>
    <xf numFmtId="0" fontId="5" fillId="0" borderId="0"/>
    <xf numFmtId="0" fontId="15" fillId="21" borderId="14" applyNumberFormat="0" applyAlignment="0" applyProtection="0"/>
    <xf numFmtId="0" fontId="16" fillId="0" borderId="15" applyNumberFormat="0" applyFill="0" applyAlignment="0" applyProtection="0"/>
    <xf numFmtId="0" fontId="17" fillId="0" borderId="16" applyNumberFormat="0" applyFill="0" applyAlignment="0" applyProtection="0"/>
    <xf numFmtId="0" fontId="18" fillId="0" borderId="17" applyNumberFormat="0" applyFill="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0" borderId="0" applyNumberFormat="0" applyFill="0" applyBorder="0" applyAlignment="0" applyProtection="0"/>
    <xf numFmtId="0" fontId="21" fillId="0" borderId="19" applyNumberFormat="0" applyFill="0" applyAlignment="0" applyProtection="0"/>
    <xf numFmtId="0" fontId="22" fillId="32" borderId="0" applyNumberFormat="0" applyBorder="0" applyAlignment="0" applyProtection="0"/>
    <xf numFmtId="0" fontId="1" fillId="0" borderId="0"/>
  </cellStyleXfs>
  <cellXfs count="162">
    <xf numFmtId="0" fontId="0" fillId="0" borderId="0" xfId="0"/>
    <xf numFmtId="0" fontId="0" fillId="0" borderId="0" xfId="0" applyAlignment="1">
      <alignment horizontal="center"/>
    </xf>
    <xf numFmtId="165" fontId="0" fillId="0" borderId="0" xfId="0" applyNumberFormat="1" applyAlignment="1">
      <alignment horizontal="center"/>
    </xf>
    <xf numFmtId="165" fontId="0" fillId="0" borderId="0" xfId="0" applyNumberFormat="1"/>
    <xf numFmtId="0" fontId="1" fillId="0" borderId="0" xfId="0" applyFont="1"/>
    <xf numFmtId="0" fontId="3" fillId="0" borderId="0" xfId="0" applyFont="1"/>
    <xf numFmtId="3" fontId="0" fillId="0" borderId="0" xfId="0" applyNumberFormat="1"/>
    <xf numFmtId="0" fontId="1" fillId="0" borderId="0" xfId="47"/>
    <xf numFmtId="165" fontId="26" fillId="34" borderId="23" xfId="47" quotePrefix="1" applyNumberFormat="1" applyFont="1" applyFill="1" applyBorder="1" applyAlignment="1">
      <alignment horizontal="center" vertical="center" wrapText="1"/>
    </xf>
    <xf numFmtId="0" fontId="27" fillId="35" borderId="7" xfId="47" applyFont="1" applyFill="1" applyBorder="1" applyAlignment="1">
      <alignment wrapText="1"/>
    </xf>
    <xf numFmtId="165" fontId="27" fillId="35" borderId="5" xfId="47" applyNumberFormat="1" applyFont="1" applyFill="1" applyBorder="1" applyAlignment="1">
      <alignment horizontal="right"/>
    </xf>
    <xf numFmtId="0" fontId="4" fillId="33" borderId="8" xfId="47" applyFont="1" applyFill="1" applyBorder="1" applyAlignment="1">
      <alignment wrapText="1"/>
    </xf>
    <xf numFmtId="165" fontId="4" fillId="33" borderId="2" xfId="47" applyNumberFormat="1" applyFont="1" applyFill="1" applyBorder="1" applyAlignment="1">
      <alignment horizontal="right" wrapText="1"/>
    </xf>
    <xf numFmtId="165" fontId="4" fillId="33" borderId="8" xfId="47" applyNumberFormat="1" applyFont="1" applyFill="1" applyBorder="1" applyAlignment="1">
      <alignment horizontal="right" wrapText="1"/>
    </xf>
    <xf numFmtId="0" fontId="28" fillId="0" borderId="8" xfId="47" applyFont="1" applyBorder="1" applyAlignment="1">
      <alignment vertical="center" wrapText="1"/>
    </xf>
    <xf numFmtId="165" fontId="28" fillId="0" borderId="2" xfId="47" applyNumberFormat="1" applyFont="1" applyBorder="1" applyAlignment="1">
      <alignment horizontal="right" vertical="center"/>
    </xf>
    <xf numFmtId="165" fontId="28" fillId="0" borderId="8" xfId="47" applyNumberFormat="1" applyFont="1" applyBorder="1" applyAlignment="1">
      <alignment horizontal="right" vertical="center"/>
    </xf>
    <xf numFmtId="0" fontId="1" fillId="0" borderId="0" xfId="47" applyFont="1"/>
    <xf numFmtId="165" fontId="4" fillId="33" borderId="2" xfId="47" applyNumberFormat="1" applyFont="1" applyFill="1" applyBorder="1" applyAlignment="1">
      <alignment horizontal="right" vertical="center"/>
    </xf>
    <xf numFmtId="165" fontId="4" fillId="33" borderId="8" xfId="47" applyNumberFormat="1" applyFont="1" applyFill="1" applyBorder="1" applyAlignment="1">
      <alignment horizontal="right" vertical="center"/>
    </xf>
    <xf numFmtId="0" fontId="28" fillId="0" borderId="8" xfId="47" applyFont="1" applyBorder="1" applyAlignment="1">
      <alignment horizontal="left" vertical="center" wrapText="1"/>
    </xf>
    <xf numFmtId="0" fontId="27" fillId="35" borderId="8" xfId="47" applyFont="1" applyFill="1" applyBorder="1" applyAlignment="1">
      <alignment wrapText="1"/>
    </xf>
    <xf numFmtId="165" fontId="27" fillId="35" borderId="2" xfId="47" applyNumberFormat="1" applyFont="1" applyFill="1" applyBorder="1" applyAlignment="1">
      <alignment horizontal="right"/>
    </xf>
    <xf numFmtId="165" fontId="27" fillId="35" borderId="8" xfId="47" applyNumberFormat="1" applyFont="1" applyFill="1" applyBorder="1" applyAlignment="1">
      <alignment horizontal="right"/>
    </xf>
    <xf numFmtId="0" fontId="28" fillId="0" borderId="20" xfId="47" applyFont="1" applyBorder="1" applyAlignment="1">
      <alignment vertical="center" wrapText="1"/>
    </xf>
    <xf numFmtId="165" fontId="28" fillId="0" borderId="22" xfId="47" applyNumberFormat="1" applyFont="1" applyBorder="1" applyAlignment="1">
      <alignment horizontal="right" vertical="center"/>
    </xf>
    <xf numFmtId="165" fontId="28" fillId="0" borderId="20" xfId="47" applyNumberFormat="1" applyFont="1" applyBorder="1" applyAlignment="1">
      <alignment horizontal="right" vertical="center"/>
    </xf>
    <xf numFmtId="0" fontId="28" fillId="0" borderId="8" xfId="47" applyFont="1" applyFill="1" applyBorder="1" applyAlignment="1">
      <alignment horizontal="center" wrapText="1"/>
    </xf>
    <xf numFmtId="0" fontId="28" fillId="0" borderId="8" xfId="47" applyFont="1" applyFill="1" applyBorder="1" applyAlignment="1">
      <alignment horizontal="left" wrapText="1"/>
    </xf>
    <xf numFmtId="0" fontId="24" fillId="0" borderId="20" xfId="47" applyFont="1" applyFill="1" applyBorder="1" applyAlignment="1">
      <alignment horizontal="left" wrapText="1"/>
    </xf>
    <xf numFmtId="0" fontId="3" fillId="0" borderId="0" xfId="47" applyFont="1"/>
    <xf numFmtId="165" fontId="4" fillId="0" borderId="5" xfId="47" applyNumberFormat="1" applyFont="1" applyBorder="1" applyAlignment="1">
      <alignment horizontal="center" vertical="center"/>
    </xf>
    <xf numFmtId="165" fontId="4" fillId="0" borderId="7" xfId="47" applyNumberFormat="1" applyFont="1" applyBorder="1" applyAlignment="1">
      <alignment horizontal="center" vertical="center"/>
    </xf>
    <xf numFmtId="0" fontId="1" fillId="0" borderId="0" xfId="47" applyAlignment="1">
      <alignment horizontal="center"/>
    </xf>
    <xf numFmtId="165" fontId="1" fillId="0" borderId="0" xfId="47" applyNumberFormat="1"/>
    <xf numFmtId="165" fontId="1" fillId="0" borderId="0" xfId="47" applyNumberFormat="1" applyAlignment="1">
      <alignment horizontal="center"/>
    </xf>
    <xf numFmtId="3" fontId="1" fillId="0" borderId="0" xfId="47" applyNumberFormat="1"/>
    <xf numFmtId="165" fontId="27" fillId="35" borderId="7" xfId="47" applyNumberFormat="1" applyFont="1" applyFill="1" applyBorder="1" applyAlignment="1">
      <alignment horizontal="right"/>
    </xf>
    <xf numFmtId="165" fontId="1" fillId="0" borderId="0" xfId="47" applyNumberFormat="1" applyFont="1"/>
    <xf numFmtId="165" fontId="4" fillId="0" borderId="2" xfId="47" applyNumberFormat="1" applyFont="1" applyFill="1" applyBorder="1" applyAlignment="1">
      <alignment horizontal="right" vertical="center"/>
    </xf>
    <xf numFmtId="165" fontId="4" fillId="0" borderId="8" xfId="47" applyNumberFormat="1" applyFont="1" applyFill="1" applyBorder="1" applyAlignment="1">
      <alignment horizontal="right" vertical="center"/>
    </xf>
    <xf numFmtId="0" fontId="1" fillId="0" borderId="0" xfId="47" applyFill="1"/>
    <xf numFmtId="165" fontId="4" fillId="0" borderId="9" xfId="47" applyNumberFormat="1" applyFont="1" applyBorder="1" applyAlignment="1">
      <alignment horizontal="center" vertical="center"/>
    </xf>
    <xf numFmtId="165" fontId="2" fillId="0" borderId="28" xfId="47" applyNumberFormat="1" applyFont="1" applyBorder="1" applyAlignment="1">
      <alignment vertical="center"/>
    </xf>
    <xf numFmtId="165" fontId="2" fillId="0" borderId="3" xfId="47" applyNumberFormat="1" applyFont="1" applyBorder="1" applyAlignment="1">
      <alignment vertical="center"/>
    </xf>
    <xf numFmtId="165" fontId="2" fillId="0" borderId="9" xfId="47" applyNumberFormat="1" applyFont="1" applyBorder="1" applyAlignment="1">
      <alignment vertical="center"/>
    </xf>
    <xf numFmtId="0" fontId="28" fillId="0" borderId="22" xfId="47" applyFont="1" applyBorder="1" applyAlignment="1">
      <alignment vertical="center" wrapText="1"/>
    </xf>
    <xf numFmtId="165" fontId="27" fillId="35" borderId="24" xfId="47" applyNumberFormat="1" applyFont="1" applyFill="1" applyBorder="1" applyAlignment="1">
      <alignment horizontal="right"/>
    </xf>
    <xf numFmtId="165" fontId="23" fillId="33" borderId="24" xfId="47" applyNumberFormat="1" applyFont="1" applyFill="1" applyBorder="1" applyAlignment="1">
      <alignment horizontal="right" wrapText="1"/>
    </xf>
    <xf numFmtId="165" fontId="24" fillId="0" borderId="24" xfId="47" applyNumberFormat="1" applyFont="1" applyBorder="1" applyAlignment="1">
      <alignment horizontal="right" vertical="center"/>
    </xf>
    <xf numFmtId="165" fontId="24" fillId="0" borderId="25" xfId="47" applyNumberFormat="1" applyFont="1" applyBorder="1" applyAlignment="1">
      <alignment horizontal="right" vertical="center"/>
    </xf>
    <xf numFmtId="165" fontId="23" fillId="0" borderId="24" xfId="47" applyNumberFormat="1" applyFont="1" applyFill="1" applyBorder="1" applyAlignment="1">
      <alignment horizontal="right" wrapText="1"/>
    </xf>
    <xf numFmtId="165" fontId="28" fillId="0" borderId="24" xfId="47" applyNumberFormat="1" applyFont="1" applyBorder="1" applyAlignment="1">
      <alignment horizontal="right" vertical="center"/>
    </xf>
    <xf numFmtId="0" fontId="28" fillId="0" borderId="32" xfId="47" applyFont="1" applyBorder="1" applyAlignment="1">
      <alignment vertical="center" wrapText="1"/>
    </xf>
    <xf numFmtId="165" fontId="28" fillId="0" borderId="31" xfId="47" applyNumberFormat="1" applyFont="1" applyBorder="1" applyAlignment="1">
      <alignment horizontal="right" vertical="center"/>
    </xf>
    <xf numFmtId="165" fontId="28" fillId="0" borderId="32" xfId="47" applyNumberFormat="1" applyFont="1" applyBorder="1" applyAlignment="1">
      <alignment horizontal="right" vertical="center"/>
    </xf>
    <xf numFmtId="165" fontId="28" fillId="0" borderId="30" xfId="47" applyNumberFormat="1" applyFont="1" applyBorder="1" applyAlignment="1">
      <alignment horizontal="right" vertical="center"/>
    </xf>
    <xf numFmtId="0" fontId="28" fillId="0" borderId="34" xfId="47" applyFont="1" applyBorder="1" applyAlignment="1">
      <alignment vertical="center" wrapText="1"/>
    </xf>
    <xf numFmtId="165" fontId="28" fillId="0" borderId="33" xfId="47" applyNumberFormat="1" applyFont="1" applyBorder="1" applyAlignment="1">
      <alignment horizontal="right" vertical="center"/>
    </xf>
    <xf numFmtId="165" fontId="28" fillId="0" borderId="34" xfId="47" applyNumberFormat="1" applyFont="1" applyBorder="1" applyAlignment="1">
      <alignment horizontal="right" vertical="center"/>
    </xf>
    <xf numFmtId="165" fontId="28" fillId="0" borderId="35" xfId="47" applyNumberFormat="1" applyFont="1" applyBorder="1" applyAlignment="1">
      <alignment horizontal="right" vertical="center"/>
    </xf>
    <xf numFmtId="0" fontId="28" fillId="0" borderId="32" xfId="47" applyFont="1" applyFill="1" applyBorder="1" applyAlignment="1">
      <alignment horizontal="left" wrapText="1"/>
    </xf>
    <xf numFmtId="0" fontId="30" fillId="0" borderId="0" xfId="47" applyFont="1" applyAlignment="1">
      <alignment horizontal="left"/>
    </xf>
    <xf numFmtId="165" fontId="4" fillId="33" borderId="4" xfId="47" applyNumberFormat="1" applyFont="1" applyFill="1" applyBorder="1" applyAlignment="1">
      <alignment wrapText="1"/>
    </xf>
    <xf numFmtId="165" fontId="27" fillId="35" borderId="6" xfId="47" applyNumberFormat="1" applyFont="1" applyFill="1" applyBorder="1" applyAlignment="1">
      <alignment horizontal="right"/>
    </xf>
    <xf numFmtId="165" fontId="4" fillId="0" borderId="37" xfId="47" applyNumberFormat="1" applyFont="1" applyBorder="1" applyAlignment="1">
      <alignment horizontal="center" vertical="center"/>
    </xf>
    <xf numFmtId="165" fontId="4" fillId="0" borderId="36" xfId="47" applyNumberFormat="1" applyFont="1" applyBorder="1" applyAlignment="1">
      <alignment horizontal="center" vertical="center"/>
    </xf>
    <xf numFmtId="165" fontId="4" fillId="0" borderId="4" xfId="47" applyNumberFormat="1" applyFont="1" applyBorder="1" applyAlignment="1">
      <alignment horizontal="center" vertical="center"/>
    </xf>
    <xf numFmtId="165" fontId="27" fillId="35" borderId="4" xfId="47" applyNumberFormat="1" applyFont="1" applyFill="1" applyBorder="1" applyAlignment="1">
      <alignment horizontal="right"/>
    </xf>
    <xf numFmtId="165" fontId="4" fillId="0" borderId="21" xfId="47" applyNumberFormat="1" applyFont="1" applyBorder="1" applyAlignment="1">
      <alignment horizontal="center" vertical="center"/>
    </xf>
    <xf numFmtId="165" fontId="28" fillId="0" borderId="4" xfId="47" applyNumberFormat="1" applyFont="1" applyBorder="1" applyAlignment="1">
      <alignment horizontal="center" vertical="center"/>
    </xf>
    <xf numFmtId="165" fontId="28" fillId="0" borderId="37" xfId="47" applyNumberFormat="1" applyFont="1" applyBorder="1" applyAlignment="1">
      <alignment horizontal="center" vertical="center"/>
    </xf>
    <xf numFmtId="165" fontId="28" fillId="0" borderId="21" xfId="47" applyNumberFormat="1" applyFont="1" applyBorder="1" applyAlignment="1">
      <alignment horizontal="center" vertical="center"/>
    </xf>
    <xf numFmtId="165" fontId="4" fillId="0" borderId="4" xfId="47" applyNumberFormat="1" applyFont="1" applyFill="1" applyBorder="1" applyAlignment="1">
      <alignment wrapText="1"/>
    </xf>
    <xf numFmtId="165" fontId="2" fillId="0" borderId="1" xfId="47" applyNumberFormat="1" applyFont="1" applyBorder="1" applyAlignment="1">
      <alignment vertical="center"/>
    </xf>
    <xf numFmtId="165" fontId="1" fillId="0" borderId="0" xfId="0" applyNumberFormat="1" applyFont="1"/>
    <xf numFmtId="165" fontId="23" fillId="0" borderId="26" xfId="47" applyNumberFormat="1" applyFont="1" applyBorder="1" applyAlignment="1">
      <alignment horizontal="right" vertical="center"/>
    </xf>
    <xf numFmtId="165" fontId="4" fillId="0" borderId="1" xfId="47" applyNumberFormat="1" applyFont="1" applyBorder="1" applyAlignment="1">
      <alignment horizontal="right" vertical="center"/>
    </xf>
    <xf numFmtId="165" fontId="23" fillId="0" borderId="27" xfId="47" applyNumberFormat="1" applyFont="1" applyBorder="1" applyAlignment="1">
      <alignment horizontal="right" vertical="center"/>
    </xf>
    <xf numFmtId="165" fontId="4" fillId="0" borderId="6" xfId="47" applyNumberFormat="1" applyFont="1" applyBorder="1" applyAlignment="1">
      <alignment horizontal="right" vertical="center"/>
    </xf>
    <xf numFmtId="165" fontId="26" fillId="34" borderId="1" xfId="47" quotePrefix="1" applyNumberFormat="1" applyFont="1" applyFill="1" applyBorder="1" applyAlignment="1">
      <alignment horizontal="center" vertical="center" wrapText="1"/>
    </xf>
    <xf numFmtId="0" fontId="4" fillId="0" borderId="3" xfId="47" applyFont="1" applyBorder="1" applyAlignment="1">
      <alignment horizontal="left" vertical="center" wrapText="1"/>
    </xf>
    <xf numFmtId="0" fontId="23" fillId="0" borderId="3" xfId="47" applyFont="1" applyBorder="1" applyAlignment="1">
      <alignment horizontal="left" vertical="center"/>
    </xf>
    <xf numFmtId="0" fontId="4" fillId="0" borderId="46" xfId="0" applyFont="1" applyBorder="1" applyAlignment="1">
      <alignment horizontal="left" vertical="center" wrapText="1"/>
    </xf>
    <xf numFmtId="165" fontId="4" fillId="0" borderId="3" xfId="0" applyNumberFormat="1" applyFont="1" applyBorder="1" applyAlignment="1">
      <alignment horizontal="right" vertical="center" wrapText="1"/>
    </xf>
    <xf numFmtId="165" fontId="4" fillId="0" borderId="9" xfId="0" applyNumberFormat="1" applyFont="1" applyBorder="1" applyAlignment="1">
      <alignment horizontal="right" vertical="center" wrapText="1"/>
    </xf>
    <xf numFmtId="165" fontId="4" fillId="0" borderId="26" xfId="0" applyNumberFormat="1" applyFont="1" applyBorder="1" applyAlignment="1">
      <alignment horizontal="right" vertical="center" wrapText="1"/>
    </xf>
    <xf numFmtId="0" fontId="4" fillId="0" borderId="45" xfId="0" applyFont="1" applyBorder="1" applyAlignment="1">
      <alignment horizontal="left" vertical="center" wrapText="1"/>
    </xf>
    <xf numFmtId="165" fontId="4" fillId="0" borderId="20" xfId="0" applyNumberFormat="1" applyFont="1" applyBorder="1" applyAlignment="1">
      <alignment horizontal="right" vertical="center" wrapText="1"/>
    </xf>
    <xf numFmtId="165" fontId="4" fillId="0" borderId="22" xfId="0" applyNumberFormat="1" applyFont="1" applyBorder="1" applyAlignment="1">
      <alignment horizontal="right" vertical="center" wrapText="1"/>
    </xf>
    <xf numFmtId="165" fontId="4" fillId="0" borderId="25" xfId="0" applyNumberFormat="1" applyFont="1" applyBorder="1" applyAlignment="1">
      <alignment horizontal="right" vertical="center" wrapText="1"/>
    </xf>
    <xf numFmtId="165" fontId="4" fillId="0" borderId="50" xfId="0" applyNumberFormat="1" applyFont="1" applyBorder="1" applyAlignment="1">
      <alignment horizontal="right" vertical="center" wrapText="1"/>
    </xf>
    <xf numFmtId="165" fontId="4" fillId="0" borderId="51" xfId="0" applyNumberFormat="1" applyFont="1" applyBorder="1" applyAlignment="1">
      <alignment horizontal="right" vertical="center" wrapText="1"/>
    </xf>
    <xf numFmtId="0" fontId="4" fillId="0" borderId="29" xfId="0" applyFont="1" applyBorder="1" applyAlignment="1">
      <alignment horizontal="left" vertical="center" wrapText="1"/>
    </xf>
    <xf numFmtId="165" fontId="4" fillId="0" borderId="7"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5" fontId="4" fillId="0" borderId="27" xfId="0" applyNumberFormat="1" applyFont="1" applyBorder="1" applyAlignment="1">
      <alignment horizontal="right" vertical="center" wrapText="1"/>
    </xf>
    <xf numFmtId="165" fontId="4" fillId="0" borderId="44" xfId="0" applyNumberFormat="1" applyFont="1" applyBorder="1" applyAlignment="1">
      <alignment horizontal="right" vertical="center" wrapText="1"/>
    </xf>
    <xf numFmtId="0" fontId="32" fillId="36" borderId="0" xfId="0" applyFont="1" applyFill="1"/>
    <xf numFmtId="165" fontId="0" fillId="36" borderId="0" xfId="0" applyNumberFormat="1" applyFill="1"/>
    <xf numFmtId="0" fontId="0" fillId="36" borderId="0" xfId="0" applyFill="1"/>
    <xf numFmtId="165" fontId="33" fillId="34" borderId="23" xfId="47" quotePrefix="1" applyNumberFormat="1" applyFont="1" applyFill="1" applyBorder="1" applyAlignment="1">
      <alignment horizontal="center" vertical="center" wrapText="1"/>
    </xf>
    <xf numFmtId="165" fontId="33" fillId="34" borderId="26" xfId="47" quotePrefix="1" applyNumberFormat="1" applyFont="1" applyFill="1" applyBorder="1" applyAlignment="1">
      <alignment horizontal="center" vertical="center" wrapText="1"/>
    </xf>
    <xf numFmtId="0" fontId="29" fillId="0" borderId="46" xfId="0" applyFont="1" applyBorder="1" applyAlignment="1">
      <alignment horizontal="left" vertical="center" wrapText="1"/>
    </xf>
    <xf numFmtId="165" fontId="29" fillId="0" borderId="3" xfId="0" applyNumberFormat="1" applyFont="1" applyBorder="1" applyAlignment="1">
      <alignment horizontal="right" vertical="center" wrapText="1"/>
    </xf>
    <xf numFmtId="165" fontId="29" fillId="0" borderId="9" xfId="0" applyNumberFormat="1" applyFont="1" applyBorder="1" applyAlignment="1">
      <alignment horizontal="right" vertical="center" wrapText="1"/>
    </xf>
    <xf numFmtId="165" fontId="29" fillId="0" borderId="26" xfId="0" applyNumberFormat="1" applyFont="1" applyBorder="1" applyAlignment="1">
      <alignment horizontal="right" vertical="center" wrapText="1"/>
    </xf>
    <xf numFmtId="0" fontId="29" fillId="0" borderId="47" xfId="0" applyFont="1" applyBorder="1" applyAlignment="1">
      <alignment horizontal="left" vertical="center" wrapText="1"/>
    </xf>
    <xf numFmtId="165" fontId="29" fillId="0" borderId="42" xfId="0" applyNumberFormat="1" applyFont="1" applyBorder="1" applyAlignment="1">
      <alignment horizontal="right" vertical="center" wrapText="1"/>
    </xf>
    <xf numFmtId="165" fontId="29" fillId="0" borderId="43" xfId="0" applyNumberFormat="1" applyFont="1" applyBorder="1" applyAlignment="1">
      <alignment horizontal="right" vertical="center" wrapText="1"/>
    </xf>
    <xf numFmtId="165" fontId="29" fillId="0" borderId="28" xfId="0" applyNumberFormat="1" applyFont="1" applyBorder="1" applyAlignment="1">
      <alignment horizontal="right" vertical="center" wrapText="1"/>
    </xf>
    <xf numFmtId="0" fontId="34" fillId="0" borderId="41" xfId="0" applyFont="1" applyBorder="1" applyAlignment="1">
      <alignment horizontal="left" vertical="center" wrapText="1"/>
    </xf>
    <xf numFmtId="165" fontId="34" fillId="0" borderId="38" xfId="0" applyNumberFormat="1" applyFont="1" applyBorder="1" applyAlignment="1">
      <alignment horizontal="right" vertical="center" wrapText="1"/>
    </xf>
    <xf numFmtId="165" fontId="34" fillId="0" borderId="39" xfId="0" applyNumberFormat="1" applyFont="1" applyBorder="1" applyAlignment="1">
      <alignment horizontal="right" vertical="center" wrapText="1"/>
    </xf>
    <xf numFmtId="165" fontId="34" fillId="0" borderId="40" xfId="0" applyNumberFormat="1" applyFont="1" applyBorder="1" applyAlignment="1">
      <alignment horizontal="right" vertical="center" wrapText="1"/>
    </xf>
    <xf numFmtId="0" fontId="29" fillId="0" borderId="48" xfId="0" applyFont="1" applyBorder="1" applyAlignment="1">
      <alignment horizontal="left" vertical="center" wrapText="1"/>
    </xf>
    <xf numFmtId="165" fontId="29" fillId="0" borderId="2" xfId="0" applyNumberFormat="1" applyFont="1" applyBorder="1" applyAlignment="1">
      <alignment horizontal="right" vertical="center" wrapText="1"/>
    </xf>
    <xf numFmtId="165" fontId="29" fillId="0" borderId="8" xfId="0" applyNumberFormat="1" applyFont="1" applyBorder="1" applyAlignment="1">
      <alignment horizontal="right" vertical="center" wrapText="1"/>
    </xf>
    <xf numFmtId="165" fontId="29" fillId="0" borderId="24" xfId="0" applyNumberFormat="1" applyFont="1" applyBorder="1" applyAlignment="1">
      <alignment horizontal="right" vertical="center" wrapText="1"/>
    </xf>
    <xf numFmtId="165" fontId="29" fillId="0" borderId="49" xfId="0" applyNumberFormat="1" applyFont="1" applyBorder="1" applyAlignment="1">
      <alignment horizontal="right" vertical="center" wrapText="1"/>
    </xf>
    <xf numFmtId="0" fontId="29" fillId="0" borderId="29" xfId="0" applyFont="1" applyBorder="1" applyAlignment="1">
      <alignment horizontal="left" vertical="center" wrapText="1"/>
    </xf>
    <xf numFmtId="165" fontId="29" fillId="0" borderId="7" xfId="0" applyNumberFormat="1" applyFont="1" applyBorder="1" applyAlignment="1">
      <alignment horizontal="right" vertical="center" wrapText="1"/>
    </xf>
    <xf numFmtId="165" fontId="29" fillId="0" borderId="5" xfId="0" applyNumberFormat="1" applyFont="1" applyBorder="1" applyAlignment="1">
      <alignment horizontal="right" vertical="center" wrapText="1"/>
    </xf>
    <xf numFmtId="165" fontId="29" fillId="0" borderId="27" xfId="0" applyNumberFormat="1" applyFont="1" applyBorder="1" applyAlignment="1">
      <alignment horizontal="right" vertical="center" wrapText="1"/>
    </xf>
    <xf numFmtId="0" fontId="34" fillId="0" borderId="52" xfId="0" applyFont="1" applyBorder="1" applyAlignment="1">
      <alignment vertical="center"/>
    </xf>
    <xf numFmtId="165" fontId="34" fillId="0" borderId="38" xfId="0" applyNumberFormat="1" applyFont="1" applyBorder="1" applyAlignment="1">
      <alignment vertical="center"/>
    </xf>
    <xf numFmtId="165" fontId="34" fillId="0" borderId="39" xfId="0" applyNumberFormat="1" applyFont="1" applyBorder="1" applyAlignment="1">
      <alignment vertical="center"/>
    </xf>
    <xf numFmtId="165" fontId="34" fillId="0" borderId="40" xfId="0" applyNumberFormat="1" applyFont="1" applyBorder="1" applyAlignment="1">
      <alignment vertical="center"/>
    </xf>
    <xf numFmtId="165" fontId="28" fillId="0" borderId="4" xfId="47" applyNumberFormat="1" applyFont="1" applyBorder="1" applyAlignment="1">
      <alignment horizontal="right" vertical="center"/>
    </xf>
    <xf numFmtId="3" fontId="29" fillId="0" borderId="26" xfId="0" applyNumberFormat="1" applyFont="1" applyBorder="1" applyAlignment="1">
      <alignment horizontal="right" vertical="center" wrapText="1"/>
    </xf>
    <xf numFmtId="3" fontId="1" fillId="0" borderId="0" xfId="47" applyNumberFormat="1" applyFont="1"/>
    <xf numFmtId="3" fontId="3" fillId="0" borderId="0" xfId="47" applyNumberFormat="1" applyFont="1"/>
    <xf numFmtId="3" fontId="1" fillId="0" borderId="0" xfId="47" applyNumberFormat="1" applyFill="1"/>
    <xf numFmtId="0" fontId="1" fillId="0" borderId="0" xfId="47" quotePrefix="1"/>
    <xf numFmtId="0" fontId="28" fillId="0" borderId="8" xfId="47" applyFont="1" applyFill="1" applyBorder="1" applyAlignment="1">
      <alignment wrapText="1"/>
    </xf>
    <xf numFmtId="0" fontId="1" fillId="0" borderId="0" xfId="47" applyAlignment="1">
      <alignment horizontal="left"/>
    </xf>
    <xf numFmtId="0" fontId="33" fillId="34" borderId="57" xfId="47" applyFont="1" applyFill="1" applyBorder="1" applyAlignment="1">
      <alignment horizontal="left" wrapText="1"/>
    </xf>
    <xf numFmtId="0" fontId="33" fillId="34" borderId="45" xfId="47" applyFont="1" applyFill="1" applyBorder="1" applyAlignment="1">
      <alignment horizontal="left" wrapText="1"/>
    </xf>
    <xf numFmtId="165" fontId="33" fillId="34" borderId="56" xfId="47" quotePrefix="1" applyNumberFormat="1" applyFont="1" applyFill="1" applyBorder="1" applyAlignment="1">
      <alignment horizontal="center" vertical="center" wrapText="1"/>
    </xf>
    <xf numFmtId="165" fontId="33" fillId="34" borderId="58" xfId="47" quotePrefix="1" applyNumberFormat="1" applyFont="1" applyFill="1" applyBorder="1" applyAlignment="1">
      <alignment horizontal="center" vertical="center" wrapText="1"/>
    </xf>
    <xf numFmtId="0" fontId="35" fillId="34" borderId="57" xfId="47" applyFont="1" applyFill="1" applyBorder="1" applyAlignment="1">
      <alignment horizontal="center" vertical="center"/>
    </xf>
    <xf numFmtId="0" fontId="35" fillId="34" borderId="53" xfId="47" applyFont="1" applyFill="1" applyBorder="1" applyAlignment="1">
      <alignment horizontal="center" vertical="center"/>
    </xf>
    <xf numFmtId="0" fontId="35" fillId="34" borderId="58" xfId="47" applyFont="1" applyFill="1" applyBorder="1" applyAlignment="1">
      <alignment horizontal="center" vertical="center"/>
    </xf>
    <xf numFmtId="165" fontId="33" fillId="34" borderId="54" xfId="47" quotePrefix="1" applyNumberFormat="1" applyFont="1" applyFill="1" applyBorder="1" applyAlignment="1">
      <alignment horizontal="center" vertical="center" wrapText="1"/>
    </xf>
    <xf numFmtId="165" fontId="33" fillId="34" borderId="21" xfId="47" quotePrefix="1" applyNumberFormat="1" applyFont="1" applyFill="1" applyBorder="1" applyAlignment="1">
      <alignment horizontal="center" vertical="center" wrapText="1"/>
    </xf>
    <xf numFmtId="165" fontId="33" fillId="34" borderId="55" xfId="47" quotePrefix="1" applyNumberFormat="1" applyFont="1" applyFill="1" applyBorder="1" applyAlignment="1">
      <alignment horizontal="center" vertical="center" wrapText="1"/>
    </xf>
    <xf numFmtId="165" fontId="33" fillId="34" borderId="22" xfId="47" quotePrefix="1" applyNumberFormat="1" applyFont="1" applyFill="1" applyBorder="1" applyAlignment="1">
      <alignment horizontal="center" vertical="center" wrapText="1"/>
    </xf>
    <xf numFmtId="165" fontId="33" fillId="34" borderId="20" xfId="47" quotePrefix="1" applyNumberFormat="1" applyFont="1" applyFill="1" applyBorder="1" applyAlignment="1">
      <alignment horizontal="center" vertical="center" wrapText="1"/>
    </xf>
    <xf numFmtId="0" fontId="31" fillId="34" borderId="57" xfId="47" applyFont="1" applyFill="1" applyBorder="1" applyAlignment="1">
      <alignment horizontal="center" vertical="center"/>
    </xf>
    <xf numFmtId="0" fontId="31" fillId="34" borderId="53" xfId="47" applyFont="1" applyFill="1" applyBorder="1" applyAlignment="1">
      <alignment horizontal="center" vertical="center"/>
    </xf>
    <xf numFmtId="0" fontId="31" fillId="34" borderId="58" xfId="47" applyFont="1" applyFill="1" applyBorder="1" applyAlignment="1">
      <alignment horizontal="center" vertical="center"/>
    </xf>
    <xf numFmtId="165" fontId="26" fillId="34" borderId="6" xfId="47" quotePrefix="1" applyNumberFormat="1" applyFont="1" applyFill="1" applyBorder="1" applyAlignment="1">
      <alignment horizontal="center" vertical="center" wrapText="1"/>
    </xf>
    <xf numFmtId="165" fontId="26" fillId="34" borderId="21" xfId="47" quotePrefix="1" applyNumberFormat="1" applyFont="1" applyFill="1" applyBorder="1" applyAlignment="1">
      <alignment horizontal="center" vertical="center" wrapText="1"/>
    </xf>
    <xf numFmtId="165" fontId="26" fillId="34" borderId="5" xfId="47" quotePrefix="1" applyNumberFormat="1" applyFont="1" applyFill="1" applyBorder="1" applyAlignment="1">
      <alignment horizontal="center" vertical="center" wrapText="1"/>
    </xf>
    <xf numFmtId="165" fontId="26" fillId="34" borderId="22" xfId="47" quotePrefix="1" applyNumberFormat="1" applyFont="1" applyFill="1" applyBorder="1" applyAlignment="1">
      <alignment horizontal="center" vertical="center" wrapText="1"/>
    </xf>
    <xf numFmtId="165" fontId="26" fillId="34" borderId="7" xfId="47" quotePrefix="1" applyNumberFormat="1" applyFont="1" applyFill="1" applyBorder="1" applyAlignment="1">
      <alignment horizontal="center" vertical="center" wrapText="1"/>
    </xf>
    <xf numFmtId="165" fontId="26" fillId="34" borderId="20" xfId="47" quotePrefix="1" applyNumberFormat="1" applyFont="1" applyFill="1" applyBorder="1" applyAlignment="1">
      <alignment horizontal="center" vertical="center" wrapText="1"/>
    </xf>
    <xf numFmtId="0" fontId="25" fillId="34" borderId="9" xfId="47" applyFont="1" applyFill="1" applyBorder="1" applyAlignment="1">
      <alignment horizontal="center" vertical="center"/>
    </xf>
    <xf numFmtId="0" fontId="25" fillId="34" borderId="10" xfId="47" applyFont="1" applyFill="1" applyBorder="1" applyAlignment="1">
      <alignment horizontal="center" vertical="center"/>
    </xf>
    <xf numFmtId="0" fontId="25" fillId="34" borderId="1" xfId="47" applyFont="1" applyFill="1" applyBorder="1" applyAlignment="1">
      <alignment horizontal="center" vertical="center"/>
    </xf>
    <xf numFmtId="0" fontId="25" fillId="34" borderId="7" xfId="47" applyFont="1" applyFill="1" applyBorder="1" applyAlignment="1">
      <alignment horizontal="left" wrapText="1"/>
    </xf>
    <xf numFmtId="0" fontId="25" fillId="34" borderId="20" xfId="47" applyFont="1" applyFill="1" applyBorder="1" applyAlignment="1">
      <alignment horizontal="left" wrapText="1"/>
    </xf>
  </cellXfs>
  <cellStyles count="60">
    <cellStyle name="20 % - Farve1" xfId="1" builtinId="30" customBuiltin="1"/>
    <cellStyle name="20 % - Farve2" xfId="2" builtinId="34" customBuiltin="1"/>
    <cellStyle name="20 % - Farve3" xfId="3" builtinId="38" customBuiltin="1"/>
    <cellStyle name="20 % - Farve4" xfId="4" builtinId="42" customBuiltin="1"/>
    <cellStyle name="20 % - Farve5" xfId="5" builtinId="46" customBuiltin="1"/>
    <cellStyle name="20 % - Farve6" xfId="6" builtinId="50" customBuiltin="1"/>
    <cellStyle name="40 % - Farve1" xfId="7" builtinId="31" customBuiltin="1"/>
    <cellStyle name="40 % - Farve2" xfId="8" builtinId="35" customBuiltin="1"/>
    <cellStyle name="40 % - Farve3" xfId="9" builtinId="39" customBuiltin="1"/>
    <cellStyle name="40 % - Farve4" xfId="10" builtinId="43" customBuiltin="1"/>
    <cellStyle name="40 % - Farve5" xfId="11" builtinId="47" customBuiltin="1"/>
    <cellStyle name="40 % - Farve6" xfId="12" builtinId="51" customBuiltin="1"/>
    <cellStyle name="60 % - Farve1" xfId="13" builtinId="32" customBuiltin="1"/>
    <cellStyle name="60 % - Farve2" xfId="14" builtinId="36" customBuiltin="1"/>
    <cellStyle name="60 % - Farve3" xfId="15" builtinId="40" customBuiltin="1"/>
    <cellStyle name="60 % - Farve4" xfId="16" builtinId="44" customBuiltin="1"/>
    <cellStyle name="60 % - Farve5" xfId="17" builtinId="48" customBuiltin="1"/>
    <cellStyle name="60 % - Farve6" xfId="18" builtinId="52" customBuiltin="1"/>
    <cellStyle name="Advarselstekst" xfId="19" builtinId="11" customBuiltin="1"/>
    <cellStyle name="Bemærk! 2" xfId="20"/>
    <cellStyle name="Beregning" xfId="21" builtinId="22" customBuiltin="1"/>
    <cellStyle name="Farve1" xfId="22" builtinId="29" customBuiltin="1"/>
    <cellStyle name="Farve2" xfId="23" builtinId="33" customBuiltin="1"/>
    <cellStyle name="Farve3" xfId="24" builtinId="37" customBuiltin="1"/>
    <cellStyle name="Farve4" xfId="25" builtinId="41" customBuiltin="1"/>
    <cellStyle name="Farve5" xfId="26" builtinId="45" customBuiltin="1"/>
    <cellStyle name="Farve6" xfId="27" builtinId="49" customBuiltin="1"/>
    <cellStyle name="Forklarende tekst" xfId="28" builtinId="53" customBuiltin="1"/>
    <cellStyle name="God" xfId="29" builtinId="26" customBuiltin="1"/>
    <cellStyle name="Input" xfId="30" builtinId="20" customBuiltin="1"/>
    <cellStyle name="Komma 2" xfId="31"/>
    <cellStyle name="Komma 2 2" xfId="32"/>
    <cellStyle name="Komma 2 2 2" xfId="33"/>
    <cellStyle name="Komma 2 2 2 2" xfId="34"/>
    <cellStyle name="Komma 2 2 2 2 2" xfId="35"/>
    <cellStyle name="Komma 2 2 2 2 3" xfId="36"/>
    <cellStyle name="Komma 2 2 2 3" xfId="37"/>
    <cellStyle name="Komma 2 2 2 4" xfId="38"/>
    <cellStyle name="Komma 2 3" xfId="39"/>
    <cellStyle name="Komma 2 3 2" xfId="40"/>
    <cellStyle name="Komma 2 3 2 2" xfId="41"/>
    <cellStyle name="Komma 2 3 2 3" xfId="42"/>
    <cellStyle name="Komma 2 3 3" xfId="43"/>
    <cellStyle name="Komma 2 3 4" xfId="44"/>
    <cellStyle name="Kontrollér celle" xfId="45" builtinId="23" customBuiltin="1"/>
    <cellStyle name="Neutral" xfId="46" builtinId="28" customBuiltin="1"/>
    <cellStyle name="Normal" xfId="0" builtinId="0"/>
    <cellStyle name="Normal 2" xfId="47"/>
    <cellStyle name="Normal 2 2" xfId="59"/>
    <cellStyle name="Normal 3" xfId="48"/>
    <cellStyle name="Normal 4" xfId="49"/>
    <cellStyle name="Output" xfId="50" builtinId="21" customBuiltin="1"/>
    <cellStyle name="Overskrift 1" xfId="51" builtinId="16" customBuiltin="1"/>
    <cellStyle name="Overskrift 2" xfId="52" builtinId="17" customBuiltin="1"/>
    <cellStyle name="Overskrift 3" xfId="53" builtinId="18" customBuiltin="1"/>
    <cellStyle name="Overskrift 4" xfId="54" builtinId="19" customBuiltin="1"/>
    <cellStyle name="Sammenkædet celle" xfId="55" builtinId="24" customBuiltin="1"/>
    <cellStyle name="Titel 2" xfId="56"/>
    <cellStyle name="Total" xfId="57" builtinId="25" customBuiltin="1"/>
    <cellStyle name="Ugyldig" xfId="58" builtinId="27" customBuiltin="1"/>
  </cellStyles>
  <dxfs count="0"/>
  <tableStyles count="0" defaultTableStyle="TableStyleMedium2" defaultPivotStyle="PivotStyleLight16"/>
  <colors>
    <mruColors>
      <color rgb="FF004165"/>
      <color rgb="FFD9E2F3"/>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857250</xdr:colOff>
      <xdr:row>9</xdr:row>
      <xdr:rowOff>0</xdr:rowOff>
    </xdr:from>
    <xdr:to>
      <xdr:col>1</xdr:col>
      <xdr:colOff>942975</xdr:colOff>
      <xdr:row>12</xdr:row>
      <xdr:rowOff>123825</xdr:rowOff>
    </xdr:to>
    <xdr:sp macro="" textlink="">
      <xdr:nvSpPr>
        <xdr:cNvPr id="2" name="Text Box 2"/>
        <xdr:cNvSpPr txBox="1">
          <a:spLocks noChangeArrowheads="1"/>
        </xdr:cNvSpPr>
      </xdr:nvSpPr>
      <xdr:spPr bwMode="auto">
        <a:xfrm>
          <a:off x="5419725"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9</xdr:row>
      <xdr:rowOff>0</xdr:rowOff>
    </xdr:from>
    <xdr:to>
      <xdr:col>0</xdr:col>
      <xdr:colOff>85725</xdr:colOff>
      <xdr:row>11</xdr:row>
      <xdr:rowOff>76200</xdr:rowOff>
    </xdr:to>
    <xdr:sp macro="" textlink="">
      <xdr:nvSpPr>
        <xdr:cNvPr id="3" name="Text Box 3"/>
        <xdr:cNvSpPr txBox="1">
          <a:spLocks noChangeArrowheads="1"/>
        </xdr:cNvSpPr>
      </xdr:nvSpPr>
      <xdr:spPr bwMode="auto">
        <a:xfrm>
          <a:off x="0" y="62198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9</xdr:row>
      <xdr:rowOff>0</xdr:rowOff>
    </xdr:from>
    <xdr:to>
      <xdr:col>0</xdr:col>
      <xdr:colOff>85725</xdr:colOff>
      <xdr:row>11</xdr:row>
      <xdr:rowOff>76200</xdr:rowOff>
    </xdr:to>
    <xdr:sp macro="" textlink="">
      <xdr:nvSpPr>
        <xdr:cNvPr id="4" name="Text Box 4"/>
        <xdr:cNvSpPr txBox="1">
          <a:spLocks noChangeArrowheads="1"/>
        </xdr:cNvSpPr>
      </xdr:nvSpPr>
      <xdr:spPr bwMode="auto">
        <a:xfrm>
          <a:off x="0" y="62198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5" name="AutoShape 5"/>
        <xdr:cNvSpPr>
          <a:spLocks/>
        </xdr:cNvSpPr>
      </xdr:nvSpPr>
      <xdr:spPr bwMode="auto">
        <a:xfrm>
          <a:off x="0" y="6219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9</xdr:row>
      <xdr:rowOff>0</xdr:rowOff>
    </xdr:from>
    <xdr:to>
      <xdr:col>0</xdr:col>
      <xdr:colOff>95250</xdr:colOff>
      <xdr:row>11</xdr:row>
      <xdr:rowOff>104775</xdr:rowOff>
    </xdr:to>
    <xdr:sp macro="" textlink="">
      <xdr:nvSpPr>
        <xdr:cNvPr id="6" name="Text Box 6"/>
        <xdr:cNvSpPr txBox="1">
          <a:spLocks noChangeArrowheads="1"/>
        </xdr:cNvSpPr>
      </xdr:nvSpPr>
      <xdr:spPr bwMode="auto">
        <a:xfrm>
          <a:off x="0" y="621982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857250</xdr:colOff>
      <xdr:row>9</xdr:row>
      <xdr:rowOff>0</xdr:rowOff>
    </xdr:from>
    <xdr:ext cx="85725" cy="619125"/>
    <xdr:sp macro="" textlink="">
      <xdr:nvSpPr>
        <xdr:cNvPr id="7" name="Text Box 2"/>
        <xdr:cNvSpPr txBox="1">
          <a:spLocks noChangeArrowheads="1"/>
        </xdr:cNvSpPr>
      </xdr:nvSpPr>
      <xdr:spPr bwMode="auto">
        <a:xfrm>
          <a:off x="5419725"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9</xdr:row>
      <xdr:rowOff>0</xdr:rowOff>
    </xdr:from>
    <xdr:to>
      <xdr:col>3</xdr:col>
      <xdr:colOff>220979</xdr:colOff>
      <xdr:row>10</xdr:row>
      <xdr:rowOff>17542</xdr:rowOff>
    </xdr:to>
    <xdr:pic>
      <xdr:nvPicPr>
        <xdr:cNvPr id="8" name="Billede 7"/>
        <xdr:cNvPicPr>
          <a:picLocks noChangeAspect="1"/>
        </xdr:cNvPicPr>
      </xdr:nvPicPr>
      <xdr:blipFill>
        <a:blip xmlns:r="http://schemas.openxmlformats.org/officeDocument/2006/relationships" r:embed="rId1"/>
        <a:stretch>
          <a:fillRect/>
        </a:stretch>
      </xdr:blipFill>
      <xdr:spPr>
        <a:xfrm>
          <a:off x="0" y="6219825"/>
          <a:ext cx="4383404" cy="188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857250</xdr:colOff>
      <xdr:row>10</xdr:row>
      <xdr:rowOff>0</xdr:rowOff>
    </xdr:from>
    <xdr:to>
      <xdr:col>5</xdr:col>
      <xdr:colOff>19050</xdr:colOff>
      <xdr:row>13</xdr:row>
      <xdr:rowOff>123825</xdr:rowOff>
    </xdr:to>
    <xdr:sp macro="" textlink="">
      <xdr:nvSpPr>
        <xdr:cNvPr id="2" name="Text Box 2"/>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10</xdr:row>
      <xdr:rowOff>0</xdr:rowOff>
    </xdr:from>
    <xdr:to>
      <xdr:col>0</xdr:col>
      <xdr:colOff>85725</xdr:colOff>
      <xdr:row>12</xdr:row>
      <xdr:rowOff>76200</xdr:rowOff>
    </xdr:to>
    <xdr:sp macro="" textlink="">
      <xdr:nvSpPr>
        <xdr:cNvPr id="3" name="Text Box 3"/>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10</xdr:row>
      <xdr:rowOff>0</xdr:rowOff>
    </xdr:from>
    <xdr:to>
      <xdr:col>0</xdr:col>
      <xdr:colOff>85725</xdr:colOff>
      <xdr:row>12</xdr:row>
      <xdr:rowOff>76200</xdr:rowOff>
    </xdr:to>
    <xdr:sp macro="" textlink="">
      <xdr:nvSpPr>
        <xdr:cNvPr id="4" name="Text Box 4"/>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5" name="AutoShape 5"/>
        <xdr:cNvSpPr>
          <a:spLocks/>
        </xdr:cNvSpPr>
      </xdr:nvSpPr>
      <xdr:spPr bwMode="auto">
        <a:xfrm>
          <a:off x="0" y="441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10</xdr:row>
      <xdr:rowOff>0</xdr:rowOff>
    </xdr:from>
    <xdr:to>
      <xdr:col>0</xdr:col>
      <xdr:colOff>95250</xdr:colOff>
      <xdr:row>12</xdr:row>
      <xdr:rowOff>104775</xdr:rowOff>
    </xdr:to>
    <xdr:sp macro="" textlink="">
      <xdr:nvSpPr>
        <xdr:cNvPr id="6" name="Text Box 6"/>
        <xdr:cNvSpPr txBox="1">
          <a:spLocks noChangeArrowheads="1"/>
        </xdr:cNvSpPr>
      </xdr:nvSpPr>
      <xdr:spPr bwMode="auto">
        <a:xfrm>
          <a:off x="0" y="44196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10</xdr:row>
      <xdr:rowOff>0</xdr:rowOff>
    </xdr:from>
    <xdr:ext cx="85725" cy="619125"/>
    <xdr:sp macro="" textlink="">
      <xdr:nvSpPr>
        <xdr:cNvPr id="7" name="Text Box 2"/>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10</xdr:row>
      <xdr:rowOff>0</xdr:rowOff>
    </xdr:from>
    <xdr:to>
      <xdr:col>3</xdr:col>
      <xdr:colOff>821054</xdr:colOff>
      <xdr:row>11</xdr:row>
      <xdr:rowOff>17542</xdr:rowOff>
    </xdr:to>
    <xdr:pic>
      <xdr:nvPicPr>
        <xdr:cNvPr id="8" name="Billede 7"/>
        <xdr:cNvPicPr>
          <a:picLocks noChangeAspect="1"/>
        </xdr:cNvPicPr>
      </xdr:nvPicPr>
      <xdr:blipFill>
        <a:blip xmlns:r="http://schemas.openxmlformats.org/officeDocument/2006/relationships" r:embed="rId1"/>
        <a:stretch>
          <a:fillRect/>
        </a:stretch>
      </xdr:blipFill>
      <xdr:spPr>
        <a:xfrm>
          <a:off x="0" y="4419600"/>
          <a:ext cx="4383404" cy="188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85725</xdr:colOff>
      <xdr:row>16</xdr:row>
      <xdr:rowOff>142875</xdr:rowOff>
    </xdr:from>
    <xdr:to>
      <xdr:col>5</xdr:col>
      <xdr:colOff>171450</xdr:colOff>
      <xdr:row>22</xdr:row>
      <xdr:rowOff>38100</xdr:rowOff>
    </xdr:to>
    <xdr:sp macro="" textlink="">
      <xdr:nvSpPr>
        <xdr:cNvPr id="2" name="Text Box 2"/>
        <xdr:cNvSpPr txBox="1">
          <a:spLocks noChangeArrowheads="1"/>
        </xdr:cNvSpPr>
      </xdr:nvSpPr>
      <xdr:spPr bwMode="auto">
        <a:xfrm>
          <a:off x="6019800" y="4095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21</xdr:row>
      <xdr:rowOff>0</xdr:rowOff>
    </xdr:from>
    <xdr:to>
      <xdr:col>0</xdr:col>
      <xdr:colOff>85725</xdr:colOff>
      <xdr:row>23</xdr:row>
      <xdr:rowOff>76200</xdr:rowOff>
    </xdr:to>
    <xdr:sp macro="" textlink="">
      <xdr:nvSpPr>
        <xdr:cNvPr id="3" name="Text Box 3"/>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21</xdr:row>
      <xdr:rowOff>0</xdr:rowOff>
    </xdr:from>
    <xdr:to>
      <xdr:col>0</xdr:col>
      <xdr:colOff>85725</xdr:colOff>
      <xdr:row>23</xdr:row>
      <xdr:rowOff>76200</xdr:rowOff>
    </xdr:to>
    <xdr:sp macro="" textlink="">
      <xdr:nvSpPr>
        <xdr:cNvPr id="4" name="Text Box 4"/>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5" name="AutoShape 5"/>
        <xdr:cNvSpPr>
          <a:spLocks/>
        </xdr:cNvSpPr>
      </xdr:nvSpPr>
      <xdr:spPr bwMode="auto">
        <a:xfrm>
          <a:off x="0" y="449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21</xdr:row>
      <xdr:rowOff>0</xdr:rowOff>
    </xdr:from>
    <xdr:to>
      <xdr:col>0</xdr:col>
      <xdr:colOff>95250</xdr:colOff>
      <xdr:row>23</xdr:row>
      <xdr:rowOff>104775</xdr:rowOff>
    </xdr:to>
    <xdr:sp macro="" textlink="">
      <xdr:nvSpPr>
        <xdr:cNvPr id="6" name="Text Box 6"/>
        <xdr:cNvSpPr txBox="1">
          <a:spLocks noChangeArrowheads="1"/>
        </xdr:cNvSpPr>
      </xdr:nvSpPr>
      <xdr:spPr bwMode="auto">
        <a:xfrm>
          <a:off x="0" y="44958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19</xdr:row>
      <xdr:rowOff>0</xdr:rowOff>
    </xdr:from>
    <xdr:ext cx="85725" cy="619125"/>
    <xdr:sp macro="" textlink="">
      <xdr:nvSpPr>
        <xdr:cNvPr id="7" name="Text Box 2"/>
        <xdr:cNvSpPr txBox="1">
          <a:spLocks noChangeArrowheads="1"/>
        </xdr:cNvSpPr>
      </xdr:nvSpPr>
      <xdr:spPr bwMode="auto">
        <a:xfrm>
          <a:off x="7429500" y="41338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704850</xdr:colOff>
      <xdr:row>31</xdr:row>
      <xdr:rowOff>47625</xdr:rowOff>
    </xdr:from>
    <xdr:to>
      <xdr:col>4</xdr:col>
      <xdr:colOff>790575</xdr:colOff>
      <xdr:row>33</xdr:row>
      <xdr:rowOff>123825</xdr:rowOff>
    </xdr:to>
    <xdr:sp macro="" textlink="">
      <xdr:nvSpPr>
        <xdr:cNvPr id="2" name="Text Box 2"/>
        <xdr:cNvSpPr txBox="1">
          <a:spLocks noChangeArrowheads="1"/>
        </xdr:cNvSpPr>
      </xdr:nvSpPr>
      <xdr:spPr bwMode="auto">
        <a:xfrm>
          <a:off x="7620000" y="96774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676275</xdr:colOff>
      <xdr:row>44</xdr:row>
      <xdr:rowOff>85725</xdr:rowOff>
    </xdr:from>
    <xdr:to>
      <xdr:col>4</xdr:col>
      <xdr:colOff>762000</xdr:colOff>
      <xdr:row>46</xdr:row>
      <xdr:rowOff>123825</xdr:rowOff>
    </xdr:to>
    <xdr:sp macro="" textlink="">
      <xdr:nvSpPr>
        <xdr:cNvPr id="3" name="Text Box 3"/>
        <xdr:cNvSpPr txBox="1">
          <a:spLocks noChangeArrowheads="1"/>
        </xdr:cNvSpPr>
      </xdr:nvSpPr>
      <xdr:spPr bwMode="auto">
        <a:xfrm>
          <a:off x="7591425" y="10896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44</xdr:row>
      <xdr:rowOff>0</xdr:rowOff>
    </xdr:from>
    <xdr:to>
      <xdr:col>0</xdr:col>
      <xdr:colOff>85725</xdr:colOff>
      <xdr:row>46</xdr:row>
      <xdr:rowOff>38100</xdr:rowOff>
    </xdr:to>
    <xdr:sp macro="" textlink="">
      <xdr:nvSpPr>
        <xdr:cNvPr id="4" name="Text Box 4"/>
        <xdr:cNvSpPr txBox="1">
          <a:spLocks noChangeArrowheads="1"/>
        </xdr:cNvSpPr>
      </xdr:nvSpPr>
      <xdr:spPr bwMode="auto">
        <a:xfrm>
          <a:off x="0" y="6610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5" name="AutoShape 5"/>
        <xdr:cNvSpPr>
          <a:spLocks/>
        </xdr:cNvSpPr>
      </xdr:nvSpPr>
      <xdr:spPr bwMode="auto">
        <a:xfrm>
          <a:off x="0" y="661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xdr:col>
      <xdr:colOff>38100</xdr:colOff>
      <xdr:row>44</xdr:row>
      <xdr:rowOff>123825</xdr:rowOff>
    </xdr:from>
    <xdr:to>
      <xdr:col>3</xdr:col>
      <xdr:colOff>133350</xdr:colOff>
      <xdr:row>47</xdr:row>
      <xdr:rowOff>0</xdr:rowOff>
    </xdr:to>
    <xdr:sp macro="" textlink="">
      <xdr:nvSpPr>
        <xdr:cNvPr id="6" name="Text Box 6"/>
        <xdr:cNvSpPr txBox="1">
          <a:spLocks noChangeArrowheads="1"/>
        </xdr:cNvSpPr>
      </xdr:nvSpPr>
      <xdr:spPr bwMode="auto">
        <a:xfrm>
          <a:off x="6124575" y="96678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819150</xdr:colOff>
      <xdr:row>30</xdr:row>
      <xdr:rowOff>476250</xdr:rowOff>
    </xdr:from>
    <xdr:ext cx="85725" cy="619125"/>
    <xdr:sp macro="" textlink="">
      <xdr:nvSpPr>
        <xdr:cNvPr id="7" name="Text Box 2"/>
        <xdr:cNvSpPr txBox="1">
          <a:spLocks noChangeArrowheads="1"/>
        </xdr:cNvSpPr>
      </xdr:nvSpPr>
      <xdr:spPr bwMode="auto">
        <a:xfrm>
          <a:off x="7734300" y="76676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838200</xdr:colOff>
      <xdr:row>44</xdr:row>
      <xdr:rowOff>0</xdr:rowOff>
    </xdr:from>
    <xdr:to>
      <xdr:col>4</xdr:col>
      <xdr:colOff>923925</xdr:colOff>
      <xdr:row>47</xdr:row>
      <xdr:rowOff>57150</xdr:rowOff>
    </xdr:to>
    <xdr:sp macro="" textlink="">
      <xdr:nvSpPr>
        <xdr:cNvPr id="8" name="Text Box 2"/>
        <xdr:cNvSpPr txBox="1">
          <a:spLocks noChangeArrowheads="1"/>
        </xdr:cNvSpPr>
      </xdr:nvSpPr>
      <xdr:spPr bwMode="auto">
        <a:xfrm>
          <a:off x="7753350" y="9544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37</xdr:row>
      <xdr:rowOff>0</xdr:rowOff>
    </xdr:from>
    <xdr:ext cx="85725" cy="619125"/>
    <xdr:sp macro="" textlink="">
      <xdr:nvSpPr>
        <xdr:cNvPr id="9"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a-DK"/>
        </a:p>
      </xdr:txBody>
    </xdr:sp>
    <xdr:clientData/>
  </xdr:oneCellAnchor>
  <xdr:twoCellAnchor editAs="oneCell">
    <xdr:from>
      <xdr:col>4</xdr:col>
      <xdr:colOff>857250</xdr:colOff>
      <xdr:row>37</xdr:row>
      <xdr:rowOff>0</xdr:rowOff>
    </xdr:from>
    <xdr:to>
      <xdr:col>4</xdr:col>
      <xdr:colOff>942975</xdr:colOff>
      <xdr:row>40</xdr:row>
      <xdr:rowOff>76200</xdr:rowOff>
    </xdr:to>
    <xdr:sp macro="" textlink="">
      <xdr:nvSpPr>
        <xdr:cNvPr id="10"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742950</xdr:colOff>
      <xdr:row>28</xdr:row>
      <xdr:rowOff>47625</xdr:rowOff>
    </xdr:from>
    <xdr:ext cx="85725" cy="619125"/>
    <xdr:sp macro="" textlink="">
      <xdr:nvSpPr>
        <xdr:cNvPr id="12" name="Text Box 2"/>
        <xdr:cNvSpPr txBox="1">
          <a:spLocks noChangeArrowheads="1"/>
        </xdr:cNvSpPr>
      </xdr:nvSpPr>
      <xdr:spPr bwMode="auto">
        <a:xfrm>
          <a:off x="7658100" y="760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a-DK"/>
        </a:p>
      </xdr:txBody>
    </xdr:sp>
    <xdr:clientData/>
  </xdr:oneCellAnchor>
  <xdr:oneCellAnchor>
    <xdr:from>
      <xdr:col>4</xdr:col>
      <xdr:colOff>857250</xdr:colOff>
      <xdr:row>25</xdr:row>
      <xdr:rowOff>0</xdr:rowOff>
    </xdr:from>
    <xdr:ext cx="85725" cy="619125"/>
    <xdr:sp macro="" textlink="">
      <xdr:nvSpPr>
        <xdr:cNvPr id="13"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25</xdr:row>
      <xdr:rowOff>0</xdr:rowOff>
    </xdr:from>
    <xdr:ext cx="85725" cy="619125"/>
    <xdr:sp macro="" textlink="">
      <xdr:nvSpPr>
        <xdr:cNvPr id="14"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25</xdr:row>
      <xdr:rowOff>0</xdr:rowOff>
    </xdr:from>
    <xdr:ext cx="85725" cy="619125"/>
    <xdr:sp macro="" textlink="">
      <xdr:nvSpPr>
        <xdr:cNvPr id="15"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714375</xdr:colOff>
      <xdr:row>41</xdr:row>
      <xdr:rowOff>76200</xdr:rowOff>
    </xdr:from>
    <xdr:ext cx="85725" cy="619125"/>
    <xdr:sp macro="" textlink="">
      <xdr:nvSpPr>
        <xdr:cNvPr id="16" name="Text Box 2"/>
        <xdr:cNvSpPr txBox="1">
          <a:spLocks noChangeArrowheads="1"/>
        </xdr:cNvSpPr>
      </xdr:nvSpPr>
      <xdr:spPr bwMode="auto">
        <a:xfrm>
          <a:off x="7629525" y="105251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476250</xdr:rowOff>
    </xdr:from>
    <xdr:ext cx="85725" cy="619125"/>
    <xdr:sp macro="" textlink="">
      <xdr:nvSpPr>
        <xdr:cNvPr id="17" name="Text Box 2"/>
        <xdr:cNvSpPr txBox="1">
          <a:spLocks noChangeArrowheads="1"/>
        </xdr:cNvSpPr>
      </xdr:nvSpPr>
      <xdr:spPr bwMode="auto">
        <a:xfrm>
          <a:off x="10267950" y="95631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47625</xdr:colOff>
      <xdr:row>56</xdr:row>
      <xdr:rowOff>28575</xdr:rowOff>
    </xdr:from>
    <xdr:to>
      <xdr:col>0</xdr:col>
      <xdr:colOff>133350</xdr:colOff>
      <xdr:row>58</xdr:row>
      <xdr:rowOff>114300</xdr:rowOff>
    </xdr:to>
    <xdr:sp macro="" textlink="">
      <xdr:nvSpPr>
        <xdr:cNvPr id="18" name="Text Box 3"/>
        <xdr:cNvSpPr txBox="1">
          <a:spLocks noChangeArrowheads="1"/>
        </xdr:cNvSpPr>
      </xdr:nvSpPr>
      <xdr:spPr bwMode="auto">
        <a:xfrm>
          <a:off x="47625" y="157067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85725</xdr:colOff>
      <xdr:row>58</xdr:row>
      <xdr:rowOff>85725</xdr:rowOff>
    </xdr:to>
    <xdr:sp macro="" textlink="">
      <xdr:nvSpPr>
        <xdr:cNvPr id="19"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58</xdr:row>
      <xdr:rowOff>114300</xdr:rowOff>
    </xdr:to>
    <xdr:sp macro="" textlink="">
      <xdr:nvSpPr>
        <xdr:cNvPr id="20"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85725</xdr:colOff>
      <xdr:row>58</xdr:row>
      <xdr:rowOff>85725</xdr:rowOff>
    </xdr:to>
    <xdr:sp macro="" textlink="">
      <xdr:nvSpPr>
        <xdr:cNvPr id="21" name="Text Box 3"/>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85725</xdr:colOff>
      <xdr:row>58</xdr:row>
      <xdr:rowOff>85725</xdr:rowOff>
    </xdr:to>
    <xdr:sp macro="" textlink="">
      <xdr:nvSpPr>
        <xdr:cNvPr id="22" name="Text Box 4"/>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58</xdr:row>
      <xdr:rowOff>114300</xdr:rowOff>
    </xdr:to>
    <xdr:sp macro="" textlink="">
      <xdr:nvSpPr>
        <xdr:cNvPr id="23" name="Text Box 6"/>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0</xdr:colOff>
      <xdr:row>44</xdr:row>
      <xdr:rowOff>85725</xdr:rowOff>
    </xdr:from>
    <xdr:ext cx="85725" cy="409575"/>
    <xdr:sp macro="" textlink="">
      <xdr:nvSpPr>
        <xdr:cNvPr id="28" name="Text Box 3"/>
        <xdr:cNvSpPr txBox="1">
          <a:spLocks noChangeArrowheads="1"/>
        </xdr:cNvSpPr>
      </xdr:nvSpPr>
      <xdr:spPr bwMode="auto">
        <a:xfrm>
          <a:off x="7591425" y="10896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44</xdr:row>
      <xdr:rowOff>0</xdr:rowOff>
    </xdr:from>
    <xdr:ext cx="85725" cy="619125"/>
    <xdr:sp macro="" textlink="">
      <xdr:nvSpPr>
        <xdr:cNvPr id="29" name="Text Box 2"/>
        <xdr:cNvSpPr txBox="1">
          <a:spLocks noChangeArrowheads="1"/>
        </xdr:cNvSpPr>
      </xdr:nvSpPr>
      <xdr:spPr bwMode="auto">
        <a:xfrm>
          <a:off x="7753350" y="10810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37</xdr:row>
      <xdr:rowOff>0</xdr:rowOff>
    </xdr:from>
    <xdr:ext cx="85725" cy="619125"/>
    <xdr:sp macro="" textlink="">
      <xdr:nvSpPr>
        <xdr:cNvPr id="30" name="Text Box 2"/>
        <xdr:cNvSpPr txBox="1">
          <a:spLocks noChangeArrowheads="1"/>
        </xdr:cNvSpPr>
      </xdr:nvSpPr>
      <xdr:spPr bwMode="auto">
        <a:xfrm>
          <a:off x="7772400" y="9544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37</xdr:row>
      <xdr:rowOff>0</xdr:rowOff>
    </xdr:from>
    <xdr:ext cx="85725" cy="619125"/>
    <xdr:sp macro="" textlink="">
      <xdr:nvSpPr>
        <xdr:cNvPr id="31" name="Text Box 2"/>
        <xdr:cNvSpPr txBox="1">
          <a:spLocks noChangeArrowheads="1"/>
        </xdr:cNvSpPr>
      </xdr:nvSpPr>
      <xdr:spPr bwMode="auto">
        <a:xfrm>
          <a:off x="7772400" y="9544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externalLinkPath" Target="file:///\\intern.varde.dk\dfs\Users\lani\AppData\Local\Temp\TRI12344\Sagsnr18-3976_Doknr57776-18_v1_Budgetopf&#248;lgning%2031.%20marts%202018(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23"/>
  <sheetViews>
    <sheetView workbookViewId="0">
      <selection activeCell="B3" sqref="B3"/>
    </sheetView>
  </sheetViews>
  <sheetFormatPr defaultRowHeight="12.75" x14ac:dyDescent="0.2"/>
  <cols>
    <col min="1" max="1" width="21" style="1" customWidth="1"/>
    <col min="2" max="3" width="20.7109375" customWidth="1"/>
  </cols>
  <sheetData>
    <row r="1" spans="1:3" s="7" customFormat="1" ht="27" customHeight="1" thickTop="1" thickBot="1" x14ac:dyDescent="0.25">
      <c r="A1" s="136" t="s">
        <v>46</v>
      </c>
      <c r="B1" s="138" t="s">
        <v>62</v>
      </c>
      <c r="C1" s="139"/>
    </row>
    <row r="2" spans="1:3" s="7" customFormat="1" ht="28.5" customHeight="1" thickTop="1" x14ac:dyDescent="0.2">
      <c r="A2" s="137"/>
      <c r="B2" s="101" t="s">
        <v>60</v>
      </c>
      <c r="C2" s="102" t="s">
        <v>61</v>
      </c>
    </row>
    <row r="3" spans="1:3" ht="16.5" customHeight="1" x14ac:dyDescent="0.2">
      <c r="A3" s="103" t="s">
        <v>47</v>
      </c>
      <c r="B3" s="106">
        <v>-0.5</v>
      </c>
      <c r="C3" s="106" t="e">
        <f>#REF!</f>
        <v>#REF!</v>
      </c>
    </row>
    <row r="4" spans="1:3" x14ac:dyDescent="0.2">
      <c r="A4" s="103" t="s">
        <v>48</v>
      </c>
      <c r="B4" s="106">
        <v>3.7</v>
      </c>
      <c r="C4" s="106" t="e">
        <f>#REF!</f>
        <v>#REF!</v>
      </c>
    </row>
    <row r="5" spans="1:3" s="4" customFormat="1" x14ac:dyDescent="0.2">
      <c r="A5" s="103" t="s">
        <v>49</v>
      </c>
      <c r="B5" s="106">
        <v>6.2</v>
      </c>
      <c r="C5" s="106" t="e">
        <f>#REF!</f>
        <v>#REF!</v>
      </c>
    </row>
    <row r="6" spans="1:3" s="4" customFormat="1" x14ac:dyDescent="0.2">
      <c r="A6" s="103" t="s">
        <v>50</v>
      </c>
      <c r="B6" s="106">
        <v>1.3</v>
      </c>
      <c r="C6" s="106" t="e">
        <f>#REF!</f>
        <v>#REF!</v>
      </c>
    </row>
    <row r="7" spans="1:3" s="4" customFormat="1" ht="18" customHeight="1" x14ac:dyDescent="0.2">
      <c r="A7" s="103" t="s">
        <v>51</v>
      </c>
      <c r="B7" s="106">
        <v>-1.2</v>
      </c>
      <c r="C7" s="106" t="e">
        <f>#REF!</f>
        <v>#REF!</v>
      </c>
    </row>
    <row r="8" spans="1:3" s="4" customFormat="1" ht="26.25" thickBot="1" x14ac:dyDescent="0.25">
      <c r="A8" s="107" t="s">
        <v>52</v>
      </c>
      <c r="B8" s="110">
        <v>-4.8</v>
      </c>
      <c r="C8" s="106" t="e">
        <f>#REF!</f>
        <v>#REF!</v>
      </c>
    </row>
    <row r="9" spans="1:3" s="4" customFormat="1" ht="14.25" thickTop="1" thickBot="1" x14ac:dyDescent="0.25">
      <c r="A9" s="111" t="s">
        <v>9</v>
      </c>
      <c r="B9" s="114">
        <f>SUM(B3:B8)</f>
        <v>4.700000000000002</v>
      </c>
      <c r="C9" s="114" t="e">
        <f>SUM(C3:C8)</f>
        <v>#REF!</v>
      </c>
    </row>
    <row r="10" spans="1:3" ht="13.5" thickTop="1" x14ac:dyDescent="0.2"/>
    <row r="23" spans="1:3" s="2" customFormat="1" x14ac:dyDescent="0.2">
      <c r="A23" s="1"/>
      <c r="B23" s="6"/>
      <c r="C23" s="6"/>
    </row>
  </sheetData>
  <dataConsolidate>
    <dataRefs count="1">
      <dataRef ref="H5:H6" sheet="S &amp; S (3)"/>
    </dataRefs>
  </dataConsolidate>
  <mergeCells count="2">
    <mergeCell ref="A1:A2"/>
    <mergeCell ref="B1:C1"/>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60" id="{6D49366B-6D81-4009-B702-B5899CF7342D}">
            <x14:iconSet custom="1">
              <x14:cfvo type="percent">
                <xm:f>0</xm:f>
              </x14:cfvo>
              <x14:cfvo type="num">
                <xm:f>0</xm:f>
              </x14:cfvo>
              <x14:cfvo type="num" gte="0">
                <xm:f>0</xm:f>
              </x14:cfvo>
              <x14:cfIcon iconSet="3TrafficLights1" iconId="2"/>
              <x14:cfIcon iconSet="NoIcons" iconId="0"/>
              <x14:cfIcon iconSet="3TrafficLights1" iconId="0"/>
            </x14:iconSet>
          </x14:cfRule>
          <xm:sqref>B3:C9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24"/>
  <sheetViews>
    <sheetView workbookViewId="0">
      <selection activeCell="C27" sqref="C27"/>
    </sheetView>
  </sheetViews>
  <sheetFormatPr defaultRowHeight="12.75" x14ac:dyDescent="0.2"/>
  <cols>
    <col min="1" max="1" width="21" style="1" customWidth="1"/>
    <col min="2" max="2" width="16.7109375" style="3" customWidth="1"/>
    <col min="3" max="3" width="15.7109375" customWidth="1"/>
    <col min="4" max="4" width="15" customWidth="1"/>
    <col min="5" max="5" width="13.85546875" customWidth="1"/>
    <col min="6" max="6" width="14.140625" customWidth="1"/>
  </cols>
  <sheetData>
    <row r="1" spans="1:6" s="7" customFormat="1" ht="15.75" thickTop="1" thickBot="1" x14ac:dyDescent="0.25">
      <c r="A1" s="140" t="s">
        <v>10</v>
      </c>
      <c r="B1" s="141"/>
      <c r="C1" s="141"/>
      <c r="D1" s="141"/>
      <c r="E1" s="141"/>
      <c r="F1" s="142"/>
    </row>
    <row r="2" spans="1:6" s="7" customFormat="1" ht="27" customHeight="1" thickTop="1" thickBot="1" x14ac:dyDescent="0.25">
      <c r="A2" s="136" t="s">
        <v>46</v>
      </c>
      <c r="B2" s="143" t="s">
        <v>26</v>
      </c>
      <c r="C2" s="145" t="s">
        <v>27</v>
      </c>
      <c r="D2" s="138" t="s">
        <v>6</v>
      </c>
      <c r="E2" s="138" t="s">
        <v>36</v>
      </c>
      <c r="F2" s="139"/>
    </row>
    <row r="3" spans="1:6" s="7" customFormat="1" ht="28.5" customHeight="1" thickTop="1" x14ac:dyDescent="0.2">
      <c r="A3" s="137"/>
      <c r="B3" s="144"/>
      <c r="C3" s="146"/>
      <c r="D3" s="147"/>
      <c r="E3" s="101" t="s">
        <v>34</v>
      </c>
      <c r="F3" s="102" t="s">
        <v>29</v>
      </c>
    </row>
    <row r="4" spans="1:6" ht="16.5" customHeight="1" x14ac:dyDescent="0.2">
      <c r="A4" s="103" t="s">
        <v>47</v>
      </c>
      <c r="B4" s="104" t="e">
        <f>#REF!</f>
        <v>#REF!</v>
      </c>
      <c r="C4" s="104" t="e">
        <f>#REF!</f>
        <v>#REF!</v>
      </c>
      <c r="D4" s="105" t="e">
        <f>#REF!</f>
        <v>#REF!</v>
      </c>
      <c r="E4" s="106" t="e">
        <f>#REF!</f>
        <v>#REF!</v>
      </c>
      <c r="F4" s="106" t="e">
        <f>#REF!</f>
        <v>#REF!</v>
      </c>
    </row>
    <row r="5" spans="1:6" x14ac:dyDescent="0.2">
      <c r="A5" s="103" t="s">
        <v>48</v>
      </c>
      <c r="B5" s="104" t="e">
        <f>#REF!</f>
        <v>#REF!</v>
      </c>
      <c r="C5" s="104" t="e">
        <f>#REF!</f>
        <v>#REF!</v>
      </c>
      <c r="D5" s="105" t="e">
        <f>#REF!</f>
        <v>#REF!</v>
      </c>
      <c r="E5" s="106" t="e">
        <f>#REF!</f>
        <v>#REF!</v>
      </c>
      <c r="F5" s="106" t="e">
        <f>#REF!</f>
        <v>#REF!</v>
      </c>
    </row>
    <row r="6" spans="1:6" s="4" customFormat="1" x14ac:dyDescent="0.2">
      <c r="A6" s="103" t="s">
        <v>49</v>
      </c>
      <c r="B6" s="104" t="e">
        <f>#REF!</f>
        <v>#REF!</v>
      </c>
      <c r="C6" s="104" t="e">
        <f>#REF!</f>
        <v>#REF!</v>
      </c>
      <c r="D6" s="105" t="e">
        <f>#REF!</f>
        <v>#REF!</v>
      </c>
      <c r="E6" s="106" t="e">
        <f>#REF!</f>
        <v>#REF!</v>
      </c>
      <c r="F6" s="106" t="e">
        <f>#REF!</f>
        <v>#REF!</v>
      </c>
    </row>
    <row r="7" spans="1:6" s="4" customFormat="1" x14ac:dyDescent="0.2">
      <c r="A7" s="103" t="s">
        <v>50</v>
      </c>
      <c r="B7" s="104" t="e">
        <f>#REF!</f>
        <v>#REF!</v>
      </c>
      <c r="C7" s="104" t="e">
        <f>#REF!</f>
        <v>#REF!</v>
      </c>
      <c r="D7" s="105" t="e">
        <f>#REF!</f>
        <v>#REF!</v>
      </c>
      <c r="E7" s="106" t="e">
        <f>#REF!</f>
        <v>#REF!</v>
      </c>
      <c r="F7" s="106" t="e">
        <f>#REF!</f>
        <v>#REF!</v>
      </c>
    </row>
    <row r="8" spans="1:6" s="4" customFormat="1" ht="18" customHeight="1" x14ac:dyDescent="0.2">
      <c r="A8" s="103" t="s">
        <v>51</v>
      </c>
      <c r="B8" s="104" t="e">
        <f>#REF!</f>
        <v>#REF!</v>
      </c>
      <c r="C8" s="104" t="e">
        <f>#REF!</f>
        <v>#REF!</v>
      </c>
      <c r="D8" s="105" t="e">
        <f>#REF!</f>
        <v>#REF!</v>
      </c>
      <c r="E8" s="106" t="e">
        <f>#REF!</f>
        <v>#REF!</v>
      </c>
      <c r="F8" s="106" t="e">
        <f>#REF!</f>
        <v>#REF!</v>
      </c>
    </row>
    <row r="9" spans="1:6" s="4" customFormat="1" ht="26.25" thickBot="1" x14ac:dyDescent="0.25">
      <c r="A9" s="107" t="s">
        <v>52</v>
      </c>
      <c r="B9" s="108" t="e">
        <f>#REF!</f>
        <v>#REF!</v>
      </c>
      <c r="C9" s="108" t="e">
        <f>#REF!</f>
        <v>#REF!</v>
      </c>
      <c r="D9" s="109" t="e">
        <f>#REF!</f>
        <v>#REF!</v>
      </c>
      <c r="E9" s="110" t="e">
        <f>#REF!</f>
        <v>#REF!</v>
      </c>
      <c r="F9" s="110" t="e">
        <f>#REF!</f>
        <v>#REF!</v>
      </c>
    </row>
    <row r="10" spans="1:6" s="4" customFormat="1" ht="14.25" thickTop="1" thickBot="1" x14ac:dyDescent="0.25">
      <c r="A10" s="111" t="s">
        <v>9</v>
      </c>
      <c r="B10" s="112" t="e">
        <f>SUM(B4:B9)</f>
        <v>#REF!</v>
      </c>
      <c r="C10" s="112" t="e">
        <f>SUM(C4:C9)</f>
        <v>#REF!</v>
      </c>
      <c r="D10" s="113" t="e">
        <f>SUM(D4:D9)</f>
        <v>#REF!</v>
      </c>
      <c r="E10" s="114" t="e">
        <f>SUM(E4:E9)</f>
        <v>#REF!</v>
      </c>
      <c r="F10" s="114" t="e">
        <f>SUM(F4:F9)</f>
        <v>#REF!</v>
      </c>
    </row>
    <row r="11" spans="1:6" ht="13.5" thickTop="1" x14ac:dyDescent="0.2"/>
    <row r="24" spans="1:6" s="2" customFormat="1" x14ac:dyDescent="0.2">
      <c r="A24" s="1"/>
      <c r="B24" s="3"/>
      <c r="C24"/>
      <c r="D24"/>
      <c r="E24" s="6"/>
      <c r="F24" s="6"/>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61" id="{6B100127-1F04-4F4B-9834-2A2D0ACA5DEB}">
            <x14:iconSet custom="1">
              <x14:cfvo type="percent">
                <xm:f>0</xm:f>
              </x14:cfvo>
              <x14:cfvo type="num">
                <xm:f>0</xm:f>
              </x14:cfvo>
              <x14:cfvo type="num" gte="0">
                <xm:f>0</xm:f>
              </x14:cfvo>
              <x14:cfIcon iconSet="3TrafficLights1" iconId="2"/>
              <x14:cfIcon iconSet="NoIcons" iconId="0"/>
              <x14:cfIcon iconSet="3TrafficLights1" iconId="0"/>
            </x14:iconSet>
          </x14:cfRule>
          <xm:sqref>E4:F10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5"/>
  <sheetViews>
    <sheetView zoomScaleNormal="100" workbookViewId="0">
      <selection activeCell="A23" sqref="A23"/>
    </sheetView>
  </sheetViews>
  <sheetFormatPr defaultRowHeight="12.75" x14ac:dyDescent="0.2"/>
  <cols>
    <col min="1" max="1" width="32.28515625" style="1" customWidth="1"/>
    <col min="2" max="2" width="15.28515625" style="3" customWidth="1"/>
    <col min="3" max="4" width="12.42578125" customWidth="1"/>
    <col min="5" max="5" width="15.140625" customWidth="1"/>
    <col min="6" max="6" width="14" customWidth="1"/>
  </cols>
  <sheetData>
    <row r="1" spans="1:10" s="7" customFormat="1" ht="14.25" thickTop="1" thickBot="1" x14ac:dyDescent="0.25">
      <c r="A1" s="148" t="s">
        <v>10</v>
      </c>
      <c r="B1" s="149"/>
      <c r="C1" s="149"/>
      <c r="D1" s="149"/>
      <c r="E1" s="149"/>
      <c r="F1" s="150"/>
    </row>
    <row r="2" spans="1:10" s="7" customFormat="1" ht="27" customHeight="1" thickTop="1" thickBot="1" x14ac:dyDescent="0.25">
      <c r="A2" s="136" t="s">
        <v>53</v>
      </c>
      <c r="B2" s="143" t="s">
        <v>26</v>
      </c>
      <c r="C2" s="145" t="s">
        <v>27</v>
      </c>
      <c r="D2" s="138" t="s">
        <v>6</v>
      </c>
      <c r="E2" s="138" t="s">
        <v>36</v>
      </c>
      <c r="F2" s="139"/>
    </row>
    <row r="3" spans="1:10" s="7" customFormat="1" ht="27.75" customHeight="1" thickTop="1" x14ac:dyDescent="0.2">
      <c r="A3" s="137"/>
      <c r="B3" s="144"/>
      <c r="C3" s="146"/>
      <c r="D3" s="147"/>
      <c r="E3" s="101" t="s">
        <v>34</v>
      </c>
      <c r="F3" s="102" t="s">
        <v>29</v>
      </c>
    </row>
    <row r="4" spans="1:10" x14ac:dyDescent="0.2">
      <c r="A4" s="103" t="s">
        <v>41</v>
      </c>
      <c r="B4" s="104">
        <v>2123.0499</v>
      </c>
      <c r="C4" s="104" t="e">
        <f>#REF!</f>
        <v>#REF!</v>
      </c>
      <c r="D4" s="105" t="e">
        <f>B4+E4</f>
        <v>#REF!</v>
      </c>
      <c r="E4" s="129" t="e">
        <f>#REF!-SUM('Tabel 3 Fordelt på udgifter'!E5:E8)</f>
        <v>#REF!</v>
      </c>
      <c r="F4" s="106" t="e">
        <f>D4-(B4+C4)</f>
        <v>#REF!</v>
      </c>
    </row>
    <row r="5" spans="1:10" ht="27" customHeight="1" x14ac:dyDescent="0.2">
      <c r="A5" s="103" t="s">
        <v>42</v>
      </c>
      <c r="B5" s="104">
        <f>589.2+65.3</f>
        <v>654.5</v>
      </c>
      <c r="C5" s="104"/>
      <c r="D5" s="105" t="e">
        <f>B5+E5</f>
        <v>#REF!</v>
      </c>
      <c r="E5" s="106" t="e">
        <f>#REF!</f>
        <v>#REF!</v>
      </c>
      <c r="F5" s="106" t="e">
        <f>D5-(B5+C5)-0.6</f>
        <v>#REF!</v>
      </c>
    </row>
    <row r="6" spans="1:10" s="4" customFormat="1" x14ac:dyDescent="0.2">
      <c r="A6" s="103" t="s">
        <v>43</v>
      </c>
      <c r="B6" s="104" t="e">
        <f>#REF!</f>
        <v>#REF!</v>
      </c>
      <c r="C6" s="104"/>
      <c r="D6" s="105" t="e">
        <f>B6+E6</f>
        <v>#REF!</v>
      </c>
      <c r="E6" s="106" t="e">
        <f>#REF!</f>
        <v>#REF!</v>
      </c>
      <c r="F6" s="106" t="e">
        <f t="shared" ref="F6:F8" si="0">D6-(B6+C6)</f>
        <v>#REF!</v>
      </c>
    </row>
    <row r="7" spans="1:10" s="4" customFormat="1" x14ac:dyDescent="0.2">
      <c r="A7" s="103" t="s">
        <v>44</v>
      </c>
      <c r="B7" s="104">
        <v>-7.9</v>
      </c>
      <c r="C7" s="104"/>
      <c r="D7" s="105">
        <f>B7+'B &amp; L'!E45</f>
        <v>-8.1</v>
      </c>
      <c r="E7" s="106">
        <f>D7-B7</f>
        <v>-0.19999999999999929</v>
      </c>
      <c r="F7" s="106">
        <f t="shared" si="0"/>
        <v>-0.19999999999999929</v>
      </c>
    </row>
    <row r="8" spans="1:10" s="4" customFormat="1" ht="13.5" thickBot="1" x14ac:dyDescent="0.25">
      <c r="A8" s="120" t="s">
        <v>25</v>
      </c>
      <c r="B8" s="122" t="e">
        <f>#REF!</f>
        <v>#REF!</v>
      </c>
      <c r="C8" s="122"/>
      <c r="D8" s="121" t="e">
        <f>B8+E8</f>
        <v>#REF!</v>
      </c>
      <c r="E8" s="123" t="e">
        <f>#REF!</f>
        <v>#REF!</v>
      </c>
      <c r="F8" s="123" t="e">
        <f t="shared" si="0"/>
        <v>#REF!</v>
      </c>
    </row>
    <row r="9" spans="1:10" s="4" customFormat="1" ht="14.25" thickTop="1" thickBot="1" x14ac:dyDescent="0.25">
      <c r="A9" s="111" t="s">
        <v>9</v>
      </c>
      <c r="B9" s="112" t="e">
        <f>SUM(B4:B8)</f>
        <v>#REF!</v>
      </c>
      <c r="C9" s="112" t="e">
        <f>SUM(C4:C8)</f>
        <v>#REF!</v>
      </c>
      <c r="D9" s="113" t="e">
        <f>SUM(D4:D8)-0.1</f>
        <v>#REF!</v>
      </c>
      <c r="E9" s="114" t="e">
        <f>SUM(E4:E8)</f>
        <v>#REF!</v>
      </c>
      <c r="F9" s="114" t="e">
        <f>SUM(F4:F8)</f>
        <v>#REF!</v>
      </c>
      <c r="I9" s="75"/>
      <c r="J9" s="75"/>
    </row>
    <row r="10" spans="1:10" s="4" customFormat="1" ht="14.25" customHeight="1" thickTop="1" x14ac:dyDescent="0.2">
      <c r="A10" s="115"/>
      <c r="B10" s="116"/>
      <c r="C10" s="116"/>
      <c r="D10" s="117"/>
      <c r="E10" s="118"/>
      <c r="F10" s="119"/>
    </row>
    <row r="11" spans="1:10" s="4" customFormat="1" ht="14.25" customHeight="1" x14ac:dyDescent="0.2">
      <c r="A11" s="87" t="s">
        <v>1</v>
      </c>
      <c r="B11" s="88"/>
      <c r="C11" s="89"/>
      <c r="D11" s="88"/>
      <c r="E11" s="90">
        <v>-1</v>
      </c>
      <c r="F11" s="91">
        <v>-1</v>
      </c>
    </row>
    <row r="12" spans="1:10" ht="38.25" x14ac:dyDescent="0.2">
      <c r="A12" s="103" t="s">
        <v>58</v>
      </c>
      <c r="B12" s="85"/>
      <c r="C12" s="84"/>
      <c r="D12" s="85"/>
      <c r="E12" s="86">
        <v>25</v>
      </c>
      <c r="F12" s="92">
        <f>E12</f>
        <v>25</v>
      </c>
    </row>
    <row r="13" spans="1:10" ht="57" x14ac:dyDescent="0.2">
      <c r="A13" s="83" t="s">
        <v>37</v>
      </c>
      <c r="B13" s="85"/>
      <c r="C13" s="84"/>
      <c r="D13" s="85"/>
      <c r="E13" s="86">
        <v>7.1</v>
      </c>
      <c r="F13" s="92">
        <f>E13</f>
        <v>7.1</v>
      </c>
    </row>
    <row r="14" spans="1:10" ht="28.5" x14ac:dyDescent="0.2">
      <c r="A14" s="83" t="s">
        <v>59</v>
      </c>
      <c r="B14" s="85"/>
      <c r="C14" s="84"/>
      <c r="D14" s="85"/>
      <c r="E14" s="86">
        <v>1.9</v>
      </c>
      <c r="F14" s="92">
        <v>1.9</v>
      </c>
    </row>
    <row r="15" spans="1:10" ht="14.25" hidden="1" x14ac:dyDescent="0.2">
      <c r="A15" s="83" t="s">
        <v>2</v>
      </c>
      <c r="B15" s="85"/>
      <c r="C15" s="84"/>
      <c r="D15" s="85"/>
      <c r="E15" s="86"/>
      <c r="F15" s="92"/>
    </row>
    <row r="16" spans="1:10" ht="14.25" hidden="1" x14ac:dyDescent="0.2">
      <c r="A16" s="83" t="s">
        <v>3</v>
      </c>
      <c r="B16" s="85"/>
      <c r="C16" s="84"/>
      <c r="D16" s="85"/>
      <c r="E16" s="86"/>
      <c r="F16" s="92"/>
    </row>
    <row r="17" spans="1:6" ht="28.5" hidden="1" x14ac:dyDescent="0.2">
      <c r="A17" s="83" t="s">
        <v>4</v>
      </c>
      <c r="B17" s="85"/>
      <c r="C17" s="84"/>
      <c r="D17" s="85"/>
      <c r="E17" s="86"/>
      <c r="F17" s="92"/>
    </row>
    <row r="18" spans="1:6" ht="14.25" hidden="1" x14ac:dyDescent="0.2">
      <c r="A18" s="93" t="s">
        <v>5</v>
      </c>
      <c r="B18" s="94"/>
      <c r="C18" s="95"/>
      <c r="D18" s="94"/>
      <c r="E18" s="96"/>
      <c r="F18" s="97"/>
    </row>
    <row r="19" spans="1:6" hidden="1" x14ac:dyDescent="0.2">
      <c r="A19" s="115"/>
      <c r="B19" s="117"/>
      <c r="C19" s="116"/>
      <c r="D19" s="117"/>
      <c r="E19" s="118"/>
      <c r="F19" s="119"/>
    </row>
    <row r="20" spans="1:6" s="5" customFormat="1" ht="15.75" thickBot="1" x14ac:dyDescent="0.25">
      <c r="A20" s="115"/>
      <c r="B20" s="116"/>
      <c r="C20" s="116"/>
      <c r="D20" s="117"/>
      <c r="E20" s="118"/>
      <c r="F20" s="119"/>
    </row>
    <row r="21" spans="1:6" s="5" customFormat="1" ht="16.5" thickTop="1" thickBot="1" x14ac:dyDescent="0.25">
      <c r="A21" s="124" t="s">
        <v>0</v>
      </c>
      <c r="B21" s="125"/>
      <c r="C21" s="125"/>
      <c r="D21" s="126"/>
      <c r="E21" s="127" t="e">
        <f>SUM(E9:E20)</f>
        <v>#REF!</v>
      </c>
      <c r="F21" s="127" t="e">
        <f>SUM(F9:F20)</f>
        <v>#REF!</v>
      </c>
    </row>
    <row r="22" spans="1:6" ht="13.5" thickTop="1" x14ac:dyDescent="0.2">
      <c r="A22" s="98" t="s">
        <v>45</v>
      </c>
      <c r="B22" s="99"/>
      <c r="C22" s="100"/>
      <c r="D22" s="100"/>
      <c r="E22" s="100"/>
      <c r="F22" s="100"/>
    </row>
    <row r="35" spans="1:6" s="2" customFormat="1" x14ac:dyDescent="0.2">
      <c r="A35" s="1"/>
      <c r="B35" s="3"/>
      <c r="C35"/>
      <c r="D35"/>
      <c r="E35" s="6"/>
      <c r="F35" s="6"/>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9" id="{47BF2CE8-31A7-41E1-999F-1E021E9823B5}">
            <x14:iconSet custom="1">
              <x14:cfvo type="percent">
                <xm:f>0</xm:f>
              </x14:cfvo>
              <x14:cfvo type="num">
                <xm:f>0</xm:f>
              </x14:cfvo>
              <x14:cfvo type="num" gte="0">
                <xm:f>0</xm:f>
              </x14:cfvo>
              <x14:cfIcon iconSet="3TrafficLights1" iconId="2"/>
              <x14:cfIcon iconSet="3TrafficLights1" iconId="2"/>
              <x14:cfIcon iconSet="3TrafficLights1" iconId="0"/>
            </x14:iconSet>
          </x14:cfRule>
          <xm:sqref>E4:F10 E19:F21</xm:sqref>
        </x14:conditionalFormatting>
        <x14:conditionalFormatting xmlns:xm="http://schemas.microsoft.com/office/excel/2006/main">
          <x14:cfRule type="iconSet" priority="1" id="{74893D8D-99FE-4F51-86DA-2E6AE1723BAA}">
            <x14:iconSet custom="1">
              <x14:cfvo type="percent">
                <xm:f>0</xm:f>
              </x14:cfvo>
              <x14:cfvo type="num">
                <xm:f>0</xm:f>
              </x14:cfvo>
              <x14:cfvo type="num" gte="0">
                <xm:f>0</xm:f>
              </x14:cfvo>
              <x14:cfIcon iconSet="3TrafficLights1" iconId="2"/>
              <x14:cfIcon iconSet="NoIcons" iconId="0"/>
              <x14:cfIcon iconSet="3TrafficLights1" iconId="0"/>
            </x14:iconSet>
          </x14:cfRule>
          <xm:sqref>E11:F18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M63"/>
  <sheetViews>
    <sheetView tabSelected="1" zoomScaleNormal="100" workbookViewId="0">
      <pane ySplit="3" topLeftCell="A16" activePane="bottomLeft" state="frozen"/>
      <selection pane="bottomLeft" activeCell="H36" sqref="H36"/>
    </sheetView>
  </sheetViews>
  <sheetFormatPr defaultColWidth="9.140625" defaultRowHeight="12.75" x14ac:dyDescent="0.2"/>
  <cols>
    <col min="1" max="1" width="61" style="33" customWidth="1"/>
    <col min="2" max="2" width="16.7109375" style="34" customWidth="1"/>
    <col min="3" max="3" width="13.5703125" style="7" customWidth="1"/>
    <col min="4" max="4" width="12.42578125" style="7" customWidth="1"/>
    <col min="5" max="5" width="18.140625" style="7" bestFit="1" customWidth="1"/>
    <col min="6" max="6" width="16.42578125" style="35" bestFit="1" customWidth="1"/>
    <col min="7" max="9" width="9.140625" style="7"/>
    <col min="10" max="10" width="11.140625" style="36" bestFit="1" customWidth="1"/>
    <col min="11" max="11" width="9.140625" style="7"/>
    <col min="12" max="12" width="10" style="7" bestFit="1" customWidth="1"/>
    <col min="13" max="13" width="11.140625" style="7" bestFit="1" customWidth="1"/>
    <col min="14" max="16384" width="9.140625" style="7"/>
  </cols>
  <sheetData>
    <row r="1" spans="1:10" ht="18" x14ac:dyDescent="0.2">
      <c r="A1" s="157" t="s">
        <v>63</v>
      </c>
      <c r="B1" s="158"/>
      <c r="C1" s="158"/>
      <c r="D1" s="158"/>
      <c r="E1" s="158"/>
      <c r="F1" s="159"/>
    </row>
    <row r="2" spans="1:10" ht="27" customHeight="1" thickBot="1" x14ac:dyDescent="0.25">
      <c r="A2" s="160" t="s">
        <v>8</v>
      </c>
      <c r="B2" s="151" t="s">
        <v>26</v>
      </c>
      <c r="C2" s="153" t="s">
        <v>27</v>
      </c>
      <c r="D2" s="155" t="s">
        <v>6</v>
      </c>
      <c r="E2" s="155" t="s">
        <v>35</v>
      </c>
      <c r="F2" s="151"/>
    </row>
    <row r="3" spans="1:10" ht="14.25" customHeight="1" thickTop="1" x14ac:dyDescent="0.2">
      <c r="A3" s="161"/>
      <c r="B3" s="152"/>
      <c r="C3" s="154"/>
      <c r="D3" s="156"/>
      <c r="E3" s="8" t="s">
        <v>28</v>
      </c>
      <c r="F3" s="80" t="s">
        <v>29</v>
      </c>
    </row>
    <row r="4" spans="1:10" ht="14.25" customHeight="1" x14ac:dyDescent="0.25">
      <c r="A4" s="9" t="s">
        <v>13</v>
      </c>
      <c r="B4" s="10">
        <f>B5+B14+B19</f>
        <v>545.5</v>
      </c>
      <c r="C4" s="10">
        <f>C5+C14+C19</f>
        <v>16.399999999999999</v>
      </c>
      <c r="D4" s="37">
        <f>D5+D14+D19</f>
        <v>546.20000000000005</v>
      </c>
      <c r="E4" s="47">
        <f>E5+E14+E19</f>
        <v>0.70000000000001883</v>
      </c>
      <c r="F4" s="64">
        <f>F5+F14+F19</f>
        <v>-15.699999999999958</v>
      </c>
    </row>
    <row r="5" spans="1:10" ht="14.25" customHeight="1" x14ac:dyDescent="0.25">
      <c r="A5" s="11" t="s">
        <v>33</v>
      </c>
      <c r="B5" s="12">
        <f>526.5-14.9</f>
        <v>511.6</v>
      </c>
      <c r="C5" s="12">
        <v>14.9</v>
      </c>
      <c r="D5" s="13">
        <f>+B5+5.2-3.1</f>
        <v>513.70000000000005</v>
      </c>
      <c r="E5" s="48">
        <f>D5-B5</f>
        <v>2.1000000000000227</v>
      </c>
      <c r="F5" s="63">
        <f>D5-(B5+C5)</f>
        <v>-12.799999999999955</v>
      </c>
    </row>
    <row r="6" spans="1:10" s="17" customFormat="1" ht="28.5" x14ac:dyDescent="0.2">
      <c r="A6" s="53" t="s">
        <v>30</v>
      </c>
      <c r="B6" s="54"/>
      <c r="C6" s="54"/>
      <c r="D6" s="55"/>
      <c r="E6" s="56">
        <v>-2.1</v>
      </c>
      <c r="F6" s="65"/>
      <c r="J6" s="38"/>
    </row>
    <row r="7" spans="1:10" s="17" customFormat="1" ht="28.5" x14ac:dyDescent="0.2">
      <c r="A7" s="53" t="s">
        <v>57</v>
      </c>
      <c r="B7" s="54"/>
      <c r="C7" s="54"/>
      <c r="D7" s="55"/>
      <c r="E7" s="56">
        <v>-0.4</v>
      </c>
      <c r="F7" s="65"/>
      <c r="J7" s="38"/>
    </row>
    <row r="8" spans="1:10" s="17" customFormat="1" ht="28.5" x14ac:dyDescent="0.2">
      <c r="A8" s="53" t="s">
        <v>70</v>
      </c>
      <c r="B8" s="54"/>
      <c r="C8" s="54"/>
      <c r="D8" s="55"/>
      <c r="E8" s="56">
        <v>-0.5</v>
      </c>
      <c r="F8" s="65"/>
      <c r="J8" s="38"/>
    </row>
    <row r="9" spans="1:10" s="17" customFormat="1" ht="14.25" x14ac:dyDescent="0.2">
      <c r="A9" s="53" t="s">
        <v>69</v>
      </c>
      <c r="B9" s="54"/>
      <c r="C9" s="54"/>
      <c r="D9" s="55"/>
      <c r="E9" s="56">
        <v>-0.5</v>
      </c>
      <c r="F9" s="65"/>
      <c r="J9" s="38"/>
    </row>
    <row r="10" spans="1:10" s="17" customFormat="1" ht="30" customHeight="1" x14ac:dyDescent="0.2">
      <c r="A10" s="57" t="s">
        <v>31</v>
      </c>
      <c r="B10" s="58"/>
      <c r="C10" s="58"/>
      <c r="D10" s="59"/>
      <c r="E10" s="60">
        <v>0.4</v>
      </c>
      <c r="F10" s="66"/>
      <c r="J10" s="130"/>
    </row>
    <row r="11" spans="1:10" s="17" customFormat="1" ht="63.75" customHeight="1" x14ac:dyDescent="0.2">
      <c r="A11" s="14" t="s">
        <v>72</v>
      </c>
      <c r="B11" s="15"/>
      <c r="C11" s="15"/>
      <c r="D11" s="16"/>
      <c r="E11" s="52">
        <v>5.2</v>
      </c>
      <c r="F11" s="67"/>
      <c r="H11" s="38"/>
      <c r="I11" s="38"/>
      <c r="J11" s="130"/>
    </row>
    <row r="12" spans="1:10" s="17" customFormat="1" ht="63.75" customHeight="1" x14ac:dyDescent="0.2">
      <c r="A12" s="14" t="s">
        <v>78</v>
      </c>
      <c r="B12" s="15"/>
      <c r="C12" s="15"/>
      <c r="D12" s="16"/>
      <c r="E12" s="52"/>
      <c r="F12" s="67"/>
      <c r="H12" s="38"/>
      <c r="J12" s="130"/>
    </row>
    <row r="13" spans="1:10" s="17" customFormat="1" ht="14.25" x14ac:dyDescent="0.2">
      <c r="A13" s="14"/>
      <c r="B13" s="15"/>
      <c r="C13" s="15"/>
      <c r="D13" s="16"/>
      <c r="E13" s="49"/>
      <c r="F13" s="67"/>
      <c r="J13" s="130"/>
    </row>
    <row r="14" spans="1:10" s="17" customFormat="1" ht="14.25" customHeight="1" x14ac:dyDescent="0.25">
      <c r="A14" s="11" t="s">
        <v>14</v>
      </c>
      <c r="B14" s="18">
        <v>18.100000000000001</v>
      </c>
      <c r="C14" s="18">
        <v>0.5</v>
      </c>
      <c r="D14" s="19">
        <v>16.899999999999999</v>
      </c>
      <c r="E14" s="48">
        <f>D14-B14</f>
        <v>-1.2000000000000028</v>
      </c>
      <c r="F14" s="63">
        <f>D14-(B14+C14)</f>
        <v>-1.7000000000000028</v>
      </c>
      <c r="J14" s="130"/>
    </row>
    <row r="15" spans="1:10" s="17" customFormat="1" ht="42.75" x14ac:dyDescent="0.2">
      <c r="A15" s="53" t="s">
        <v>66</v>
      </c>
      <c r="B15" s="54"/>
      <c r="C15" s="54"/>
      <c r="D15" s="55"/>
      <c r="E15" s="56">
        <v>-0.9</v>
      </c>
      <c r="F15" s="65"/>
      <c r="J15" s="130"/>
    </row>
    <row r="16" spans="1:10" s="17" customFormat="1" ht="14.25" customHeight="1" x14ac:dyDescent="0.2">
      <c r="A16" s="20" t="s">
        <v>67</v>
      </c>
      <c r="B16" s="15"/>
      <c r="C16" s="15"/>
      <c r="D16" s="16"/>
      <c r="E16" s="52">
        <v>-0.3</v>
      </c>
      <c r="F16" s="67"/>
      <c r="J16" s="130"/>
    </row>
    <row r="17" spans="1:13" s="17" customFormat="1" ht="28.5" x14ac:dyDescent="0.2">
      <c r="A17" s="20" t="s">
        <v>76</v>
      </c>
      <c r="B17" s="15"/>
      <c r="C17" s="15"/>
      <c r="D17" s="16"/>
      <c r="E17" s="52"/>
      <c r="F17" s="67"/>
      <c r="J17" s="130"/>
    </row>
    <row r="18" spans="1:13" s="17" customFormat="1" ht="14.25" customHeight="1" x14ac:dyDescent="0.2">
      <c r="A18" s="20"/>
      <c r="B18" s="15"/>
      <c r="C18" s="15"/>
      <c r="D18" s="16"/>
      <c r="E18" s="52"/>
      <c r="F18" s="67"/>
      <c r="J18" s="130"/>
    </row>
    <row r="19" spans="1:13" s="17" customFormat="1" ht="14.25" customHeight="1" x14ac:dyDescent="0.25">
      <c r="A19" s="11" t="s">
        <v>15</v>
      </c>
      <c r="B19" s="18">
        <f>16.8-1</f>
        <v>15.8</v>
      </c>
      <c r="C19" s="18">
        <v>1</v>
      </c>
      <c r="D19" s="19">
        <v>15.6</v>
      </c>
      <c r="E19" s="48">
        <f>D19-B19</f>
        <v>-0.20000000000000107</v>
      </c>
      <c r="F19" s="63">
        <f>D19-(B19+C19)</f>
        <v>-1.2000000000000011</v>
      </c>
      <c r="J19" s="130"/>
    </row>
    <row r="20" spans="1:13" s="17" customFormat="1" ht="14.25" customHeight="1" x14ac:dyDescent="0.2">
      <c r="A20" s="20" t="s">
        <v>73</v>
      </c>
      <c r="B20" s="15"/>
      <c r="C20" s="15"/>
      <c r="D20" s="16"/>
      <c r="E20" s="52">
        <v>-0.2</v>
      </c>
      <c r="F20" s="67"/>
      <c r="J20" s="130"/>
    </row>
    <row r="21" spans="1:13" s="17" customFormat="1" ht="14.25" customHeight="1" x14ac:dyDescent="0.2">
      <c r="A21" s="20"/>
      <c r="B21" s="15"/>
      <c r="C21" s="15"/>
      <c r="D21" s="16"/>
      <c r="E21" s="49"/>
      <c r="F21" s="67"/>
      <c r="J21" s="130"/>
    </row>
    <row r="22" spans="1:13" ht="14.25" customHeight="1" x14ac:dyDescent="0.25">
      <c r="A22" s="21" t="s">
        <v>12</v>
      </c>
      <c r="B22" s="22">
        <f>B23</f>
        <v>26.8</v>
      </c>
      <c r="C22" s="22">
        <f t="shared" ref="C22:D22" si="0">C23</f>
        <v>0.7</v>
      </c>
      <c r="D22" s="23">
        <f t="shared" si="0"/>
        <v>26.9</v>
      </c>
      <c r="E22" s="47">
        <f>E23</f>
        <v>9.9999999999997868E-2</v>
      </c>
      <c r="F22" s="68">
        <f>F23</f>
        <v>-0.60000000000000142</v>
      </c>
    </row>
    <row r="23" spans="1:13" ht="14.25" customHeight="1" x14ac:dyDescent="0.25">
      <c r="A23" s="11" t="s">
        <v>32</v>
      </c>
      <c r="B23" s="12">
        <v>26.8</v>
      </c>
      <c r="C23" s="12">
        <v>0.7</v>
      </c>
      <c r="D23" s="13">
        <v>26.9</v>
      </c>
      <c r="E23" s="48">
        <f>D23-B23</f>
        <v>9.9999999999997868E-2</v>
      </c>
      <c r="F23" s="63">
        <f>D23-(B23+C23)</f>
        <v>-0.60000000000000142</v>
      </c>
    </row>
    <row r="24" spans="1:13" s="17" customFormat="1" ht="57" x14ac:dyDescent="0.2">
      <c r="A24" s="53" t="s">
        <v>64</v>
      </c>
      <c r="B24" s="54"/>
      <c r="C24" s="54"/>
      <c r="D24" s="55"/>
      <c r="E24" s="56">
        <v>0.1</v>
      </c>
      <c r="F24" s="65"/>
      <c r="J24" s="130"/>
    </row>
    <row r="25" spans="1:13" ht="14.25" customHeight="1" x14ac:dyDescent="0.2">
      <c r="A25" s="24"/>
      <c r="B25" s="25"/>
      <c r="C25" s="25"/>
      <c r="D25" s="26"/>
      <c r="E25" s="50"/>
      <c r="F25" s="69"/>
      <c r="M25" s="36"/>
    </row>
    <row r="26" spans="1:13" ht="14.25" customHeight="1" x14ac:dyDescent="0.25">
      <c r="A26" s="21" t="s">
        <v>16</v>
      </c>
      <c r="B26" s="22">
        <f>B27+B30</f>
        <v>189.7</v>
      </c>
      <c r="C26" s="22">
        <f>C27+C30</f>
        <v>4</v>
      </c>
      <c r="D26" s="23">
        <f>D27+D30</f>
        <v>190.9</v>
      </c>
      <c r="E26" s="47">
        <f>E27+E30</f>
        <v>1.2000000000000099</v>
      </c>
      <c r="F26" s="68">
        <f>F27+F30</f>
        <v>-2.8000000000000043</v>
      </c>
    </row>
    <row r="27" spans="1:13" ht="14.25" customHeight="1" x14ac:dyDescent="0.25">
      <c r="A27" s="11" t="s">
        <v>17</v>
      </c>
      <c r="B27" s="12">
        <v>55.8</v>
      </c>
      <c r="C27" s="12">
        <v>0.2</v>
      </c>
      <c r="D27" s="13">
        <v>55.1</v>
      </c>
      <c r="E27" s="48">
        <f>D27-B27</f>
        <v>-0.69999999999999574</v>
      </c>
      <c r="F27" s="63">
        <f>D27-(B27+C27)</f>
        <v>-0.89999999999999858</v>
      </c>
    </row>
    <row r="28" spans="1:13" ht="42.75" x14ac:dyDescent="0.2">
      <c r="A28" s="61" t="s">
        <v>68</v>
      </c>
      <c r="B28" s="54"/>
      <c r="C28" s="54"/>
      <c r="D28" s="55"/>
      <c r="E28" s="56">
        <v>-0.7</v>
      </c>
      <c r="F28" s="71"/>
    </row>
    <row r="29" spans="1:13" ht="14.25" customHeight="1" x14ac:dyDescent="0.2">
      <c r="A29" s="27"/>
      <c r="B29" s="15"/>
      <c r="C29" s="15"/>
      <c r="D29" s="16"/>
      <c r="E29" s="49"/>
      <c r="F29" s="70"/>
    </row>
    <row r="30" spans="1:13" ht="14.25" customHeight="1" x14ac:dyDescent="0.25">
      <c r="A30" s="11" t="s">
        <v>24</v>
      </c>
      <c r="B30" s="18">
        <v>133.9</v>
      </c>
      <c r="C30" s="18">
        <v>3.8</v>
      </c>
      <c r="D30" s="19">
        <f>B30+1.9</f>
        <v>135.80000000000001</v>
      </c>
      <c r="E30" s="48">
        <f>D30-B30</f>
        <v>1.9000000000000057</v>
      </c>
      <c r="F30" s="63">
        <f>D30-(B30+C30)</f>
        <v>-1.9000000000000057</v>
      </c>
    </row>
    <row r="31" spans="1:13" ht="42.75" x14ac:dyDescent="0.2">
      <c r="A31" s="61" t="s">
        <v>55</v>
      </c>
      <c r="B31" s="54"/>
      <c r="C31" s="54"/>
      <c r="D31" s="55"/>
      <c r="E31" s="56">
        <v>1.2</v>
      </c>
      <c r="F31" s="71"/>
    </row>
    <row r="32" spans="1:13" ht="14.25" x14ac:dyDescent="0.2">
      <c r="A32" s="28" t="s">
        <v>54</v>
      </c>
      <c r="B32" s="15"/>
      <c r="C32" s="15"/>
      <c r="D32" s="16"/>
      <c r="E32" s="52">
        <v>-0.4</v>
      </c>
      <c r="F32" s="70"/>
    </row>
    <row r="33" spans="1:10" ht="28.5" x14ac:dyDescent="0.2">
      <c r="A33" s="28" t="s">
        <v>56</v>
      </c>
      <c r="B33" s="15"/>
      <c r="C33" s="15"/>
      <c r="D33" s="16"/>
      <c r="E33" s="52">
        <v>0.3</v>
      </c>
      <c r="F33" s="70"/>
    </row>
    <row r="34" spans="1:10" ht="14.25" x14ac:dyDescent="0.2">
      <c r="A34" s="28" t="s">
        <v>65</v>
      </c>
      <c r="B34" s="15"/>
      <c r="C34" s="15"/>
      <c r="D34" s="16"/>
      <c r="E34" s="52">
        <v>0.8</v>
      </c>
      <c r="F34" s="70"/>
    </row>
    <row r="35" spans="1:10" ht="28.5" x14ac:dyDescent="0.2">
      <c r="A35" s="28" t="s">
        <v>75</v>
      </c>
      <c r="B35" s="15"/>
      <c r="C35" s="15"/>
      <c r="D35" s="16"/>
      <c r="E35" s="52">
        <v>1.2</v>
      </c>
      <c r="F35" s="70"/>
    </row>
    <row r="36" spans="1:10" ht="42.75" x14ac:dyDescent="0.2">
      <c r="A36" s="28" t="s">
        <v>77</v>
      </c>
      <c r="B36" s="15"/>
      <c r="C36" s="15"/>
      <c r="D36" s="16"/>
      <c r="E36" s="52"/>
      <c r="F36" s="70"/>
    </row>
    <row r="37" spans="1:10" ht="14.25" customHeight="1" x14ac:dyDescent="0.2">
      <c r="A37" s="29"/>
      <c r="B37" s="25"/>
      <c r="C37" s="25"/>
      <c r="D37" s="26"/>
      <c r="E37" s="50"/>
      <c r="F37" s="72"/>
      <c r="H37" s="36"/>
      <c r="J37" s="7"/>
    </row>
    <row r="38" spans="1:10" ht="14.25" customHeight="1" x14ac:dyDescent="0.25">
      <c r="A38" s="21" t="s">
        <v>18</v>
      </c>
      <c r="B38" s="22">
        <f>B39+B41+B43+B45+B47</f>
        <v>131.1</v>
      </c>
      <c r="C38" s="22">
        <f>C39+C41+C43+C45+C47</f>
        <v>8.44</v>
      </c>
      <c r="D38" s="23">
        <f>D39+D41+D43+D45+D47</f>
        <v>126.6</v>
      </c>
      <c r="E38" s="47">
        <f>E39+E41+E43+E45+E47</f>
        <v>-4.4999999999999938</v>
      </c>
      <c r="F38" s="68">
        <f>F39+F41+F43+F45+F47</f>
        <v>-12.939999999999994</v>
      </c>
      <c r="H38" s="36"/>
      <c r="J38" s="7"/>
    </row>
    <row r="39" spans="1:10" ht="14.25" customHeight="1" x14ac:dyDescent="0.25">
      <c r="A39" s="11" t="s">
        <v>19</v>
      </c>
      <c r="B39" s="12">
        <v>53.2</v>
      </c>
      <c r="C39" s="12">
        <f>1.273-0.259+3.896+1.036-1.536+0.346-0.691+1.018+0.061</f>
        <v>5.1440000000000001</v>
      </c>
      <c r="D39" s="13">
        <f>53.2+4.7-1.1</f>
        <v>56.800000000000004</v>
      </c>
      <c r="E39" s="48">
        <f>D39-B39</f>
        <v>3.6000000000000014</v>
      </c>
      <c r="F39" s="63">
        <f>D39-(B39+C39)</f>
        <v>-1.5439999999999969</v>
      </c>
      <c r="H39" s="36"/>
      <c r="J39" s="7"/>
    </row>
    <row r="40" spans="1:10" ht="14.25" customHeight="1" x14ac:dyDescent="0.2">
      <c r="A40" s="27"/>
      <c r="B40" s="15"/>
      <c r="C40" s="15"/>
      <c r="D40" s="16"/>
      <c r="E40" s="49"/>
      <c r="F40" s="70"/>
      <c r="H40" s="36"/>
      <c r="J40" s="7"/>
    </row>
    <row r="41" spans="1:10" s="30" customFormat="1" ht="14.25" customHeight="1" x14ac:dyDescent="0.25">
      <c r="A41" s="11" t="s">
        <v>20</v>
      </c>
      <c r="B41" s="18">
        <v>42.2</v>
      </c>
      <c r="C41" s="18">
        <v>1.1000000000000001</v>
      </c>
      <c r="D41" s="19">
        <f>42.2-3.1</f>
        <v>39.1</v>
      </c>
      <c r="E41" s="48">
        <f>D41-B41</f>
        <v>-3.1000000000000014</v>
      </c>
      <c r="F41" s="63">
        <f>D41-(B41+C41)</f>
        <v>-4.2000000000000028</v>
      </c>
      <c r="H41" s="131"/>
    </row>
    <row r="42" spans="1:10" s="30" customFormat="1" ht="14.25" customHeight="1" x14ac:dyDescent="0.2">
      <c r="A42" s="27"/>
      <c r="B42" s="15"/>
      <c r="C42" s="15"/>
      <c r="D42" s="16"/>
      <c r="E42" s="49"/>
      <c r="F42" s="70"/>
      <c r="H42" s="131"/>
    </row>
    <row r="43" spans="1:10" s="30" customFormat="1" ht="14.25" customHeight="1" x14ac:dyDescent="0.25">
      <c r="A43" s="11" t="s">
        <v>23</v>
      </c>
      <c r="B43" s="18">
        <f>11.3+13.7+5.2+3.6+0.3</f>
        <v>34.099999999999994</v>
      </c>
      <c r="C43" s="18">
        <f>0.1+0.3-2.586+2.652+0.43</f>
        <v>0.89600000000000013</v>
      </c>
      <c r="D43" s="19">
        <f>34.1+3.1-3.1-4.9-0.1+3.5-2.1</f>
        <v>30.5</v>
      </c>
      <c r="E43" s="48">
        <f>D43-B43</f>
        <v>-3.5999999999999943</v>
      </c>
      <c r="F43" s="63">
        <f>D43-(B43+C43)</f>
        <v>-4.4959999999999951</v>
      </c>
      <c r="H43" s="131"/>
    </row>
    <row r="44" spans="1:10" s="30" customFormat="1" ht="14.25" customHeight="1" x14ac:dyDescent="0.2">
      <c r="A44" s="14"/>
      <c r="B44" s="15"/>
      <c r="C44" s="15"/>
      <c r="D44" s="16"/>
      <c r="E44" s="49"/>
      <c r="F44" s="70"/>
      <c r="H44" s="131"/>
    </row>
    <row r="45" spans="1:10" ht="15" x14ac:dyDescent="0.25">
      <c r="A45" s="11" t="s">
        <v>21</v>
      </c>
      <c r="B45" s="18">
        <v>-3.2</v>
      </c>
      <c r="C45" s="18">
        <v>0.5</v>
      </c>
      <c r="D45" s="19">
        <v>-3.4</v>
      </c>
      <c r="E45" s="48">
        <f>D45-B45</f>
        <v>-0.19999999999999973</v>
      </c>
      <c r="F45" s="63">
        <f>D45-(B45+C45)</f>
        <v>-0.69999999999999973</v>
      </c>
      <c r="H45" s="36"/>
      <c r="J45" s="7"/>
    </row>
    <row r="46" spans="1:10" ht="14.25" x14ac:dyDescent="0.2">
      <c r="A46" s="27"/>
      <c r="B46" s="15"/>
      <c r="C46" s="15"/>
      <c r="D46" s="16"/>
      <c r="E46" s="49"/>
      <c r="F46" s="70"/>
      <c r="H46" s="36"/>
      <c r="J46" s="7"/>
    </row>
    <row r="47" spans="1:10" ht="15" x14ac:dyDescent="0.25">
      <c r="A47" s="11" t="s">
        <v>22</v>
      </c>
      <c r="B47" s="18">
        <v>4.8</v>
      </c>
      <c r="C47" s="18">
        <v>0.8</v>
      </c>
      <c r="D47" s="19">
        <v>3.6</v>
      </c>
      <c r="E47" s="48">
        <f>D47-B47</f>
        <v>-1.1999999999999997</v>
      </c>
      <c r="F47" s="63">
        <f>D47-(B47+C47)</f>
        <v>-1.9999999999999996</v>
      </c>
      <c r="H47" s="36"/>
      <c r="J47" s="7"/>
    </row>
    <row r="48" spans="1:10" ht="14.25" x14ac:dyDescent="0.2">
      <c r="A48" s="27"/>
      <c r="B48" s="15"/>
      <c r="C48" s="15"/>
      <c r="D48" s="16"/>
      <c r="E48" s="49"/>
      <c r="F48" s="70"/>
      <c r="H48" s="36"/>
      <c r="J48" s="7"/>
    </row>
    <row r="49" spans="1:10" ht="57" x14ac:dyDescent="0.2">
      <c r="A49" s="28" t="s">
        <v>71</v>
      </c>
      <c r="B49" s="15"/>
      <c r="C49" s="15"/>
      <c r="D49" s="16"/>
      <c r="E49" s="49"/>
      <c r="F49" s="128">
        <v>-3</v>
      </c>
      <c r="H49" s="36"/>
      <c r="J49" s="7"/>
    </row>
    <row r="50" spans="1:10" ht="14.25" x14ac:dyDescent="0.2">
      <c r="A50" s="27"/>
      <c r="B50" s="15"/>
      <c r="C50" s="15"/>
      <c r="D50" s="16"/>
      <c r="E50" s="49"/>
      <c r="F50" s="70"/>
    </row>
    <row r="51" spans="1:10" s="41" customFormat="1" ht="29.25" x14ac:dyDescent="0.25">
      <c r="A51" s="134" t="s">
        <v>74</v>
      </c>
      <c r="B51" s="39"/>
      <c r="C51" s="39"/>
      <c r="D51" s="40"/>
      <c r="E51" s="51">
        <v>-1.6</v>
      </c>
      <c r="F51" s="73"/>
      <c r="J51" s="132"/>
    </row>
    <row r="52" spans="1:10" s="41" customFormat="1" ht="15" x14ac:dyDescent="0.25">
      <c r="A52" s="46"/>
      <c r="B52" s="39"/>
      <c r="C52" s="39"/>
      <c r="D52" s="40"/>
      <c r="E52" s="51"/>
      <c r="F52" s="73"/>
      <c r="J52" s="132"/>
    </row>
    <row r="53" spans="1:10" ht="15" customHeight="1" x14ac:dyDescent="0.2">
      <c r="A53" s="81" t="s">
        <v>7</v>
      </c>
      <c r="B53" s="42"/>
      <c r="C53" s="42"/>
      <c r="D53" s="42"/>
      <c r="E53" s="76">
        <f>E38</f>
        <v>-4.4999999999999938</v>
      </c>
      <c r="F53" s="77">
        <f>F38+F26+F4+F22</f>
        <v>-32.039999999999957</v>
      </c>
    </row>
    <row r="54" spans="1:10" ht="15" customHeight="1" x14ac:dyDescent="0.2">
      <c r="A54" s="81" t="s">
        <v>11</v>
      </c>
      <c r="B54" s="31"/>
      <c r="C54" s="31"/>
      <c r="D54" s="32"/>
      <c r="E54" s="78">
        <f>E26+E22+E4</f>
        <v>2.0000000000000266</v>
      </c>
      <c r="F54" s="79">
        <v>0</v>
      </c>
    </row>
    <row r="55" spans="1:10" ht="16.5" thickBot="1" x14ac:dyDescent="0.25">
      <c r="A55" s="82" t="s">
        <v>0</v>
      </c>
      <c r="B55" s="44">
        <f>B38+B26+B4+B22</f>
        <v>893.09999999999991</v>
      </c>
      <c r="C55" s="44">
        <f>C38+C26+C4+C22</f>
        <v>29.539999999999996</v>
      </c>
      <c r="D55" s="45">
        <f>D38+D22+D26+D4</f>
        <v>890.6</v>
      </c>
      <c r="E55" s="43">
        <f>E38+E26+E4+E22</f>
        <v>-2.4999999999999671</v>
      </c>
      <c r="F55" s="74">
        <f>F38+F26+F4+F22</f>
        <v>-32.039999999999957</v>
      </c>
    </row>
    <row r="56" spans="1:10" ht="13.5" thickTop="1" x14ac:dyDescent="0.2">
      <c r="C56" s="34"/>
      <c r="D56" s="34"/>
      <c r="E56" s="34"/>
    </row>
    <row r="57" spans="1:10" x14ac:dyDescent="0.2">
      <c r="D57" s="34"/>
    </row>
    <row r="58" spans="1:10" x14ac:dyDescent="0.2">
      <c r="A58" s="62" t="s">
        <v>38</v>
      </c>
    </row>
    <row r="59" spans="1:10" x14ac:dyDescent="0.2">
      <c r="A59" s="62" t="s">
        <v>39</v>
      </c>
      <c r="B59" s="34">
        <f>C55-(E35+E11+E51-+E24+E28+E16+E20)</f>
        <v>26.039999999999996</v>
      </c>
      <c r="C59" s="133"/>
      <c r="E59" s="34"/>
    </row>
    <row r="60" spans="1:10" x14ac:dyDescent="0.2">
      <c r="A60" s="62" t="s">
        <v>40</v>
      </c>
      <c r="B60" s="34">
        <f>-(E31+E6+E10+E32+E33++E7+E8++E15+F49+E34+E9)</f>
        <v>5.1000000000000005</v>
      </c>
    </row>
    <row r="62" spans="1:10" x14ac:dyDescent="0.2">
      <c r="A62" s="135" t="s">
        <v>79</v>
      </c>
      <c r="E62" s="36"/>
    </row>
    <row r="63" spans="1:10" x14ac:dyDescent="0.2">
      <c r="A63" s="135" t="s">
        <v>80</v>
      </c>
    </row>
  </sheetData>
  <dataConsolidate>
    <dataRefs count="1">
      <dataRef ref="H5:H6" sheet="S &amp; S (3)" r:id="rId1"/>
    </dataRefs>
  </dataConsolidate>
  <mergeCells count="6">
    <mergeCell ref="B2:B3"/>
    <mergeCell ref="C2:C3"/>
    <mergeCell ref="D2:D3"/>
    <mergeCell ref="E2:F2"/>
    <mergeCell ref="A1:F1"/>
    <mergeCell ref="A2:A3"/>
  </mergeCells>
  <pageMargins left="0.51181102362204722" right="0.51181102362204722" top="0.74803149606299213" bottom="0.74803149606299213" header="0" footer="0"/>
  <pageSetup paperSize="9" orientation="landscape" r:id="rId2"/>
  <headerFooter>
    <oddFooter>&amp;L&amp;F</oddFooter>
  </headerFooter>
  <drawing r:id="rId3"/>
  <extLst>
    <ext xmlns:x14="http://schemas.microsoft.com/office/spreadsheetml/2009/9/main" uri="{78C0D931-6437-407d-A8EE-F0AAD7539E65}">
      <x14:conditionalFormattings>
        <x14:conditionalFormatting xmlns:xm="http://schemas.microsoft.com/office/excel/2006/main">
          <x14:cfRule type="iconSet" priority="11" id="{E71703F9-D69E-46AD-AFCA-D6CBA586B868}">
            <x14:iconSet custom="1">
              <x14:cfvo type="percent">
                <xm:f>0</xm:f>
              </x14:cfvo>
              <x14:cfvo type="num">
                <xm:f>0</xm:f>
              </x14:cfvo>
              <x14:cfvo type="num" gte="0">
                <xm:f>0</xm:f>
              </x14:cfvo>
              <x14:cfIcon iconSet="3TrafficLights1" iconId="2"/>
              <x14:cfIcon iconSet="3TrafficLights1" iconId="2"/>
              <x14:cfIcon iconSet="3TrafficLights1" iconId="0"/>
            </x14:iconSet>
          </x14:cfRule>
          <xm:sqref>E55:F55</xm:sqref>
        </x14:conditionalFormatting>
        <x14:conditionalFormatting xmlns:xm="http://schemas.microsoft.com/office/excel/2006/main">
          <x14:cfRule type="iconSet" priority="21" id="{D84CEA6B-C03D-41A4-A2A5-D6AD013E8A51}">
            <x14:iconSet custom="1">
              <x14:cfvo type="percent">
                <xm:f>0</xm:f>
              </x14:cfvo>
              <x14:cfvo type="num">
                <xm:f>0</xm:f>
              </x14:cfvo>
              <x14:cfvo type="num" gte="0">
                <xm:f>0</xm:f>
              </x14:cfvo>
              <x14:cfIcon iconSet="3TrafficLights1" iconId="2"/>
              <x14:cfIcon iconSet="3TrafficLights1" iconId="2"/>
              <x14:cfIcon iconSet="3TrafficLights1" iconId="0"/>
            </x14:iconSet>
          </x14:cfRule>
          <xm:sqref>E24:F24</xm:sqref>
        </x14:conditionalFormatting>
        <x14:conditionalFormatting xmlns:xm="http://schemas.microsoft.com/office/excel/2006/main">
          <x14:cfRule type="iconSet" priority="23" id="{53E73887-0F82-4055-8798-FF9ADF4FE98A}">
            <x14:iconSet custom="1">
              <x14:cfvo type="percent">
                <xm:f>0</xm:f>
              </x14:cfvo>
              <x14:cfvo type="num">
                <xm:f>0</xm:f>
              </x14:cfvo>
              <x14:cfvo type="num" gte="0">
                <xm:f>0</xm:f>
              </x14:cfvo>
              <x14:cfIcon iconSet="3TrafficLights1" iconId="2"/>
              <x14:cfIcon iconSet="3TrafficLights1" iconId="2"/>
              <x14:cfIcon iconSet="3TrafficLights1" iconId="0"/>
            </x14:iconSet>
          </x14:cfRule>
          <xm:sqref>E25:F27 E4:F14 E16:F19 E29:F46 E21:F23</xm:sqref>
        </x14:conditionalFormatting>
        <x14:conditionalFormatting xmlns:xm="http://schemas.microsoft.com/office/excel/2006/main">
          <x14:cfRule type="iconSet" priority="8" id="{80D59F08-7E50-4931-BB4B-313BDBBB1FBA}">
            <x14:iconSet custom="1">
              <x14:cfvo type="percent">
                <xm:f>0</xm:f>
              </x14:cfvo>
              <x14:cfvo type="num">
                <xm:f>0</xm:f>
              </x14:cfvo>
              <x14:cfvo type="num" gte="0">
                <xm:f>0</xm:f>
              </x14:cfvo>
              <x14:cfIcon iconSet="3TrafficLights1" iconId="2"/>
              <x14:cfIcon iconSet="3TrafficLights1" iconId="2"/>
              <x14:cfIcon iconSet="3TrafficLights1" iconId="0"/>
            </x14:iconSet>
          </x14:cfRule>
          <xm:sqref>E48:F50 F47</xm:sqref>
        </x14:conditionalFormatting>
        <x14:conditionalFormatting xmlns:xm="http://schemas.microsoft.com/office/excel/2006/main">
          <x14:cfRule type="iconSet" priority="7" id="{6886B399-57D0-454C-AEFA-A792FB53B554}">
            <x14:iconSet custom="1">
              <x14:cfvo type="percent">
                <xm:f>0</xm:f>
              </x14:cfvo>
              <x14:cfvo type="num">
                <xm:f>0</xm:f>
              </x14:cfvo>
              <x14:cfvo type="num" gte="0">
                <xm:f>0</xm:f>
              </x14:cfvo>
              <x14:cfIcon iconSet="3TrafficLights1" iconId="2"/>
              <x14:cfIcon iconSet="3TrafficLights1" iconId="2"/>
              <x14:cfIcon iconSet="3TrafficLights1" iconId="0"/>
            </x14:iconSet>
          </x14:cfRule>
          <xm:sqref>E51:F51</xm:sqref>
        </x14:conditionalFormatting>
        <x14:conditionalFormatting xmlns:xm="http://schemas.microsoft.com/office/excel/2006/main">
          <x14:cfRule type="iconSet" priority="5" id="{96570948-2948-4145-A39A-21541FB2FEB2}">
            <x14:iconSet custom="1">
              <x14:cfvo type="percent">
                <xm:f>0</xm:f>
              </x14:cfvo>
              <x14:cfvo type="num">
                <xm:f>0</xm:f>
              </x14:cfvo>
              <x14:cfvo type="num" gte="0">
                <xm:f>0</xm:f>
              </x14:cfvo>
              <x14:cfIcon iconSet="3TrafficLights1" iconId="2"/>
              <x14:cfIcon iconSet="3TrafficLights1" iconId="2"/>
              <x14:cfIcon iconSet="3TrafficLights1" iconId="0"/>
            </x14:iconSet>
          </x14:cfRule>
          <xm:sqref>E28:F28</xm:sqref>
        </x14:conditionalFormatting>
        <x14:conditionalFormatting xmlns:xm="http://schemas.microsoft.com/office/excel/2006/main">
          <x14:cfRule type="iconSet" priority="43" id="{688210D0-21C5-4365-915D-F73F20D1067D}">
            <x14:iconSet custom="1">
              <x14:cfvo type="percent">
                <xm:f>0</xm:f>
              </x14:cfvo>
              <x14:cfvo type="num">
                <xm:f>0</xm:f>
              </x14:cfvo>
              <x14:cfvo type="num" gte="0">
                <xm:f>0</xm:f>
              </x14:cfvo>
              <x14:cfIcon iconSet="3TrafficLights1" iconId="2"/>
              <x14:cfIcon iconSet="3TrafficLights1" iconId="2"/>
              <x14:cfIcon iconSet="3TrafficLights1" iconId="0"/>
            </x14:iconSet>
          </x14:cfRule>
          <xm:sqref>E15:F15</xm:sqref>
        </x14:conditionalFormatting>
        <x14:conditionalFormatting xmlns:xm="http://schemas.microsoft.com/office/excel/2006/main">
          <x14:cfRule type="iconSet" priority="4" id="{93B2E4AA-DED9-4ED3-B461-ECB0992A3695}">
            <x14:iconSet custom="1">
              <x14:cfvo type="percent">
                <xm:f>0</xm:f>
              </x14:cfvo>
              <x14:cfvo type="num">
                <xm:f>0</xm:f>
              </x14:cfvo>
              <x14:cfvo type="num" gte="0">
                <xm:f>0</xm:f>
              </x14:cfvo>
              <x14:cfIcon iconSet="3TrafficLights1" iconId="2"/>
              <x14:cfIcon iconSet="3TrafficLights1" iconId="2"/>
              <x14:cfIcon iconSet="3TrafficLights1" iconId="0"/>
            </x14:iconSet>
          </x14:cfRule>
          <xm:sqref>E47</xm:sqref>
        </x14:conditionalFormatting>
        <x14:conditionalFormatting xmlns:xm="http://schemas.microsoft.com/office/excel/2006/main">
          <x14:cfRule type="iconSet" priority="1" id="{6779ADE3-B832-4880-8E70-F55913894560}">
            <x14:iconSet custom="1">
              <x14:cfvo type="percent">
                <xm:f>0</xm:f>
              </x14:cfvo>
              <x14:cfvo type="num">
                <xm:f>0</xm:f>
              </x14:cfvo>
              <x14:cfvo type="num" gte="0">
                <xm:f>0</xm:f>
              </x14:cfvo>
              <x14:cfIcon iconSet="3TrafficLights1" iconId="2"/>
              <x14:cfIcon iconSet="3TrafficLights1" iconId="2"/>
              <x14:cfIcon iconSet="3TrafficLights1" iconId="0"/>
            </x14:iconSet>
          </x14:cfRule>
          <xm:sqref>E20:F20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2018-09-18T11:00:00+00:00</MeetingStartDate>
    <EnclosureFileNumber xmlns="d08b57ff-b9b7-4581-975d-98f87b579a51">139404/18</EnclosureFileNumber>
    <AgendaId xmlns="d08b57ff-b9b7-4581-975d-98f87b579a51">8801</AgendaId>
    <AccessLevel xmlns="d08b57ff-b9b7-4581-975d-98f87b579a51">1</AccessLevel>
    <EnclosureType xmlns="d08b57ff-b9b7-4581-975d-98f87b579a51">Enclosure</EnclosureType>
    <CommitteeName xmlns="d08b57ff-b9b7-4581-975d-98f87b579a51">Udvalget for Børn og Læring</CommitteeName>
    <FusionId xmlns="d08b57ff-b9b7-4581-975d-98f87b579a51">3016445</FusionId>
    <AgendaAccessLevelName xmlns="d08b57ff-b9b7-4581-975d-98f87b579a51">Åben</AgendaAccessLevelName>
    <UNC xmlns="d08b57ff-b9b7-4581-975d-98f87b579a51">2750835</UNC>
    <MeetingTitle xmlns="d08b57ff-b9b7-4581-975d-98f87b579a51">18-09-2018</MeetingTitle>
    <MeetingDateAndTime xmlns="d08b57ff-b9b7-4581-975d-98f87b579a51">18-09-2018 fra 13:00 - 16:30</MeetingDateAndTime>
    <MeetingEndDate xmlns="d08b57ff-b9b7-4581-975d-98f87b579a51">2018-09-18T14:30:00+00:00</MeetingEndDate>
    <PWDescription xmlns="d08b57ff-b9b7-4581-975d-98f87b579a51"/>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2D96DEDA-3642-41EC-91E1-00118F49E073}"/>
</file>

<file path=customXml/itemProps2.xml><?xml version="1.0" encoding="utf-8"?>
<ds:datastoreItem xmlns:ds="http://schemas.openxmlformats.org/officeDocument/2006/customXml" ds:itemID="{23FA797F-2E22-49D1-AC52-706913D8FEA0}"/>
</file>

<file path=customXml/itemProps3.xml><?xml version="1.0" encoding="utf-8"?>
<ds:datastoreItem xmlns:ds="http://schemas.openxmlformats.org/officeDocument/2006/customXml" ds:itemID="{98BE30A1-B026-4B80-9AAA-C89BB541A1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2</vt:i4>
      </vt:variant>
    </vt:vector>
  </HeadingPairs>
  <TitlesOfParts>
    <vt:vector size="6" baseType="lpstr">
      <vt:lpstr>Tabel 1 - Sml. 1.kv. 2.kv.</vt:lpstr>
      <vt:lpstr>Tabel 2 Fordelt på udvalg</vt:lpstr>
      <vt:lpstr>Tabel 3 Fordelt på udgifter</vt:lpstr>
      <vt:lpstr>B &amp; L</vt:lpstr>
      <vt:lpstr>'B &amp; L'!Udskriftsområde</vt:lpstr>
      <vt:lpstr>'B &amp; L'!Udskriftstitler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-18-09-2018 - Bilag 119.01 Budgetopfølgning 31 august 2018 - Udvalget for Børn og Læring</dc:title>
  <dc:subject>ØVRIGE</dc:subject>
  <dc:creator>JOPE</dc:creator>
  <dc:description>Budgetopfølgning pr. 30. september 2012</dc:description>
  <cp:lastModifiedBy>Michael Vind</cp:lastModifiedBy>
  <cp:lastPrinted>2018-09-18T07:11:59Z</cp:lastPrinted>
  <dcterms:created xsi:type="dcterms:W3CDTF">1996-11-12T13:28:11Z</dcterms:created>
  <dcterms:modified xsi:type="dcterms:W3CDTF">2018-09-19T05:16:55Z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